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s\Documents\John Seedorfer\MS Office\EX WinScore\"/>
    </mc:Choice>
  </mc:AlternateContent>
  <xr:revisionPtr revIDLastSave="0" documentId="13_ncr:1_{48FFCD9A-3AB3-4897-BE10-80F45BD826F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WeinNotiz (Beispiel)" sheetId="31" r:id="rId1"/>
    <sheet name="WeinNotiz (Neu)" sheetId="30" r:id="rId2"/>
    <sheet name="Information" sheetId="26" r:id="rId3"/>
    <sheet name="WeinScore" sheetId="2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9" i="31" l="1"/>
  <c r="M40" i="31" s="1"/>
  <c r="M37" i="31"/>
  <c r="K37" i="31"/>
  <c r="J37" i="31"/>
  <c r="I37" i="31"/>
  <c r="H37" i="31"/>
  <c r="L37" i="31" s="1"/>
  <c r="M32" i="31"/>
  <c r="M33" i="31" s="1"/>
  <c r="M30" i="31"/>
  <c r="K30" i="31"/>
  <c r="J30" i="31"/>
  <c r="I30" i="31"/>
  <c r="H30" i="31"/>
  <c r="L30" i="31" s="1"/>
  <c r="M26" i="31"/>
  <c r="M25" i="31"/>
  <c r="I25" i="31"/>
  <c r="M23" i="31"/>
  <c r="L23" i="31"/>
  <c r="K23" i="31"/>
  <c r="J23" i="31"/>
  <c r="I23" i="31"/>
  <c r="H23" i="31"/>
  <c r="M18" i="31"/>
  <c r="M19" i="31" s="1"/>
  <c r="M16" i="31"/>
  <c r="M42" i="31" s="1"/>
  <c r="L16" i="31"/>
  <c r="K16" i="31"/>
  <c r="J16" i="31"/>
  <c r="J42" i="31" s="1"/>
  <c r="I16" i="31"/>
  <c r="I42" i="31" s="1"/>
  <c r="H16" i="31"/>
  <c r="B48" i="31" s="1"/>
  <c r="K42" i="31" l="1"/>
  <c r="M41" i="31"/>
  <c r="I43" i="31" s="1"/>
  <c r="L42" i="31"/>
  <c r="B46" i="31" s="1"/>
  <c r="I18" i="31"/>
  <c r="I32" i="31"/>
  <c r="I39" i="31"/>
  <c r="H43" i="31" l="1"/>
  <c r="C44" i="31"/>
  <c r="F44" i="31" l="1"/>
  <c r="D44" i="31"/>
  <c r="M18" i="30"/>
  <c r="I18" i="30" s="1"/>
  <c r="M39" i="30"/>
  <c r="M40" i="30" s="1"/>
  <c r="M32" i="30"/>
  <c r="I32" i="30" s="1"/>
  <c r="M25" i="30"/>
  <c r="M26" i="30" s="1"/>
  <c r="L37" i="30"/>
  <c r="I37" i="30"/>
  <c r="H37" i="30"/>
  <c r="K37" i="30" s="1"/>
  <c r="J30" i="30"/>
  <c r="I30" i="30"/>
  <c r="H30" i="30"/>
  <c r="L30" i="30" s="1"/>
  <c r="L23" i="30"/>
  <c r="J23" i="30"/>
  <c r="I23" i="30"/>
  <c r="H23" i="30"/>
  <c r="K23" i="30" s="1"/>
  <c r="M16" i="30"/>
  <c r="I16" i="30"/>
  <c r="H16" i="30"/>
  <c r="K16" i="30" s="1"/>
  <c r="E18" i="25"/>
  <c r="E19" i="25"/>
  <c r="E20" i="25"/>
  <c r="E17" i="25"/>
  <c r="M37" i="30" l="1"/>
  <c r="M33" i="30"/>
  <c r="M19" i="30"/>
  <c r="I39" i="30"/>
  <c r="I25" i="30"/>
  <c r="J37" i="30"/>
  <c r="M30" i="30"/>
  <c r="M23" i="30"/>
  <c r="J16" i="30"/>
  <c r="K30" i="30"/>
  <c r="K42" i="30" s="1"/>
  <c r="I42" i="30"/>
  <c r="B48" i="30"/>
  <c r="L16" i="30"/>
  <c r="L42" i="30" s="1"/>
  <c r="E21" i="25"/>
  <c r="F17" i="25" s="1"/>
  <c r="M41" i="30" l="1"/>
  <c r="J42" i="30"/>
  <c r="M42" i="30"/>
  <c r="F20" i="25"/>
  <c r="F18" i="25"/>
  <c r="F19" i="25"/>
  <c r="I43" i="30" l="1"/>
  <c r="B46" i="30"/>
  <c r="C44" i="30" s="1"/>
  <c r="F21" i="25"/>
  <c r="F44" i="30" l="1"/>
  <c r="D44" i="30"/>
  <c r="H43" i="30"/>
</calcChain>
</file>

<file path=xl/sharedStrings.xml><?xml version="1.0" encoding="utf-8"?>
<sst xmlns="http://schemas.openxmlformats.org/spreadsheetml/2006/main" count="233" uniqueCount="168">
  <si>
    <t>Name:</t>
  </si>
  <si>
    <t>hell, rot, rosa-rot, dunkel-violett, orange-braun, klar, milchig, trüb; grüngelb, gelb, gold</t>
  </si>
  <si>
    <t xml:space="preserve">Preis- / Leistungsverhältnis </t>
  </si>
  <si>
    <t>Schweiz</t>
  </si>
  <si>
    <t>Version:</t>
  </si>
  <si>
    <t>Hinweise:</t>
  </si>
  <si>
    <t>www.winetool.ch</t>
  </si>
  <si>
    <t>www.hometool.ch</t>
  </si>
  <si>
    <t>WEIBEL INNOVATE</t>
  </si>
  <si>
    <t>3054 Schüpfen</t>
  </si>
  <si>
    <t>Switzerland</t>
  </si>
  <si>
    <t>www.swiss-genuss.ch</t>
  </si>
  <si>
    <t>Tipps:</t>
  </si>
  <si>
    <t>Die Wein Profi Bewertung als MS Access Datenbank.</t>
  </si>
  <si>
    <t>Die Wein Lagerverwaltung als MS Access Datenbank.</t>
  </si>
  <si>
    <t>Für die Ausführung der Datenbanken benötigen Sie das MS Access Programm.</t>
  </si>
  <si>
    <t>Unsere Webseiten:</t>
  </si>
  <si>
    <t>Herausgeber:</t>
  </si>
  <si>
    <t>Sie können die beiden unten vorgestellten MS Access Datenbanken unter www.winetool.ch kostenlos runterladen.</t>
  </si>
  <si>
    <t>Sehen - Erscheinung</t>
  </si>
  <si>
    <t>Preis Flasche:</t>
  </si>
  <si>
    <t>Fazit:</t>
  </si>
  <si>
    <t>Land:</t>
  </si>
  <si>
    <t>Region:</t>
  </si>
  <si>
    <t>Jahrgang:</t>
  </si>
  <si>
    <t>Riechen - Aroma /Bouquet</t>
  </si>
  <si>
    <t>Schmecken - Geschmack</t>
  </si>
  <si>
    <t>von max.</t>
  </si>
  <si>
    <t xml:space="preserve"> </t>
  </si>
  <si>
    <t>sauer, süss, trocken, tanninig, Früchte (beschreiben), butterig, holzig, Eiche, nussig,</t>
  </si>
  <si>
    <t>Die roten Text Felder ausfüllen.</t>
  </si>
  <si>
    <t xml:space="preserve">Die Bewertungsfelder mit "x" unter der gewünschten Bewertungsnote ausfüllen. Die Bewertung wird automatisch berechnet. </t>
  </si>
  <si>
    <t>Gesamteindruck - Wertigkeit</t>
  </si>
  <si>
    <t>sehr schwach</t>
  </si>
  <si>
    <t>schwach</t>
  </si>
  <si>
    <t>trinkbar</t>
  </si>
  <si>
    <t>gut</t>
  </si>
  <si>
    <t>sehr gut</t>
  </si>
  <si>
    <t>Berechnung der eingegebenen Daten. Maximal 100 Punkte möglich.</t>
  </si>
  <si>
    <t>SWISS WEIN TIPPS by SWISS WINETOOL / Weinsoftware</t>
  </si>
  <si>
    <t>Bereich</t>
  </si>
  <si>
    <t>Sie können weitere Notizblätter mit "Register" kopieren und neu ausfüllen.</t>
  </si>
  <si>
    <t>Bitte nur ein *x* in Bewertungszeile eintragen.</t>
  </si>
  <si>
    <t>Sehen</t>
  </si>
  <si>
    <t>Riechen</t>
  </si>
  <si>
    <t>Schmecken</t>
  </si>
  <si>
    <t>Gesamteindruck</t>
  </si>
  <si>
    <t>Bewerten</t>
  </si>
  <si>
    <t>Ergebnis</t>
  </si>
  <si>
    <t>Diese Seite bitte nicht löschen</t>
  </si>
  <si>
    <t>Note Wert</t>
  </si>
  <si>
    <t>Note Text</t>
  </si>
  <si>
    <t>Max. Note</t>
  </si>
  <si>
    <t>Gewichtung</t>
  </si>
  <si>
    <t>Max. Punkte</t>
  </si>
  <si>
    <t>Max. in %</t>
  </si>
  <si>
    <t>Punkte bis</t>
  </si>
  <si>
    <t>G</t>
  </si>
  <si>
    <t>Note:</t>
  </si>
  <si>
    <t>Summen</t>
  </si>
  <si>
    <t>Bewertung: von 1 = unappetitlich bis 5 = sehr schöne Farbe</t>
  </si>
  <si>
    <t>Bewertung: von 1 = unappetitlich bis 5 = ausgezeicnet</t>
  </si>
  <si>
    <t>1 = ungenügend, 2 = genügend, 3 = gut, 4 = sehr gut,  5 = ausgezeichnet</t>
  </si>
  <si>
    <t>Die erste Version wurde 2005 veröffentlicht</t>
  </si>
  <si>
    <t>ausgezeichnet</t>
  </si>
  <si>
    <t>Blattschutz:</t>
  </si>
  <si>
    <t>Alle Register sind ensprechend geschützt</t>
  </si>
  <si>
    <t>Für Aufhebung muss kein Passwort eingegeben werden</t>
  </si>
  <si>
    <t>--</t>
  </si>
  <si>
    <t>Bekannte Weinbewertungssysteme im Vergleich</t>
  </si>
  <si>
    <t>Parker:</t>
  </si>
  <si>
    <t>Dazu kommen maximal 20 Punkte für den Geschmack und weitere maximal 10 Punkte für den Gesamteindruck.</t>
  </si>
  <si>
    <t xml:space="preserve">Während fehlerhafte Weine mit 50-59 Parker-Punkten bewertet werden, erhalten unterdurchschnittliche Weine mit klar erkennbaren Defiziten 60-69 Punkte. </t>
  </si>
  <si>
    <t xml:space="preserve">Ein fehlerfreier, durchschnittlicher Wein, der sich aber durch nichts Besonderes auszeichnet, ist 70-79 Parker-Punkte wert, </t>
  </si>
  <si>
    <t xml:space="preserve">während ein leicht überdurchschnittlicher Wein bis sehr guter Wein mit besonderer Finesse es auf 80-89 Punkte bringen kann. </t>
  </si>
  <si>
    <t xml:space="preserve">Für ein Rating von 90-95 Punkten braucht es einen grossartigen Wein mit aussergewöhnlichem Charakter und höchster Komplexität. </t>
  </si>
  <si>
    <t xml:space="preserve">Nur herausragende Weine, die alle Attribute eines klassischen Vertreters seiner Rebsorte und seines Typs in grösster Komplexität widerspiegeln, </t>
  </si>
  <si>
    <t>werden mit 96-100 Parker-Punkten geadelt.</t>
  </si>
  <si>
    <t>Falstaff:</t>
  </si>
  <si>
    <t>Die Weinbewertungen orientieren sich am international üblichen 100-Punkte-System.</t>
  </si>
  <si>
    <t>Jeder Wein erhält 50 Basispunkte - darüber hinaus gibt es bis zu 5 Punkte für das Aussehen des Weines und bis zu 15 Punkte für den Geruch.</t>
  </si>
  <si>
    <t xml:space="preserve">Während Weine unterhalb eines Ratings von 75 Punkten keinen Eintrag in den Publikationen des Falstaff erhalten, gelten Weine mit einem Rating von 75-79 als qualitativ in Ordnung. </t>
  </si>
  <si>
    <t>Gute Weine beginnen mit einer Beurteilung von 80-84 Punkten, während sehr gute Weine zwischen 85-89 Punkten zu finden sind.  ausgezeichnet werden. </t>
  </si>
  <si>
    <t>Herausragend gute Weine werden mit 90 bis 94 Punkten bewertet, während die absoluten Spitzenweine mit Ratings von 95-100 Punkten.</t>
  </si>
  <si>
    <t>James Suckling:</t>
  </si>
  <si>
    <t xml:space="preserve">James Suckling bewertet alle verkosteten Weine auf einer 100-Punkteskala. Dieses Bewertungssystem verwendet er schon seit Jahrzehnten und es hat sich durch seine Einfachheit und Klarheit bewährt. </t>
  </si>
  <si>
    <t xml:space="preserve">Ein Wein, der von James Suckling mit 90 Punkten bewertet wird, ist von außerordentlicher Qualität. Ein Wein mit 95 Punkten oder mehr ist eine absolute Kaufempfehlung. </t>
  </si>
  <si>
    <t xml:space="preserve">Eine Bewertung unter 88 Punkten sollte hingegen eher als Warnung denn als eine Empfehlung verstanden werden. </t>
  </si>
  <si>
    <t>Wird ein unfertiger Wein oder Wein direkt vom Fass verkostet, kann er eine Bewertung zwischen zwei Punkten wie etwa 91-92 haben. </t>
  </si>
  <si>
    <t xml:space="preserve">Für Resultate von 0 - 40 können sie sich einen Zweitkauf ersparen. </t>
  </si>
  <si>
    <t xml:space="preserve">Zwischen 40 - 60 sind sie bei trinkbaren Weinen. </t>
  </si>
  <si>
    <t xml:space="preserve">Bei  60 - 80 Punkte haben sie einen guten Wein gekauft. </t>
  </si>
  <si>
    <t>würzig, fruchtig, Zitrone, blumig, Kräuter, Petrol, rauchig, Honig</t>
  </si>
  <si>
    <t>frisch, vollmundig, kantig, bitter, weich, ausgewogen, fett, anhaltend</t>
  </si>
  <si>
    <t>knapp trinkbar</t>
  </si>
  <si>
    <t>3 -</t>
  </si>
  <si>
    <t>überragend</t>
  </si>
  <si>
    <t>6 +</t>
  </si>
  <si>
    <t>Ab 80 - 95 Punkte haben sie einen sehr guten oder ausgezeichneten Wein probiert.</t>
  </si>
  <si>
    <t>Ab 95 Punkte haben sie einen überragenden Wein genossen.</t>
  </si>
  <si>
    <t>x</t>
  </si>
  <si>
    <t xml:space="preserve">Da die Notenvergabe in 5 Schritten erfolgt, ergibt die Gesamtwertung immer gerade Werte. </t>
  </si>
  <si>
    <t>Sie bringt mehr Möglichkeiten in Bewertung, Speicherung und Auswertung.</t>
  </si>
  <si>
    <t>von 30 bis 40</t>
  </si>
  <si>
    <t>von 40 bis 50</t>
  </si>
  <si>
    <t>von 80 bis 90</t>
  </si>
  <si>
    <t>von 95 bis 100</t>
  </si>
  <si>
    <t>von 90 bis 95</t>
  </si>
  <si>
    <t>bis 30</t>
  </si>
  <si>
    <t>Beschreibung</t>
  </si>
  <si>
    <t>Note</t>
  </si>
  <si>
    <t>von 50 bis 60</t>
  </si>
  <si>
    <t>Sehen: Beurteilen der Farbe, ob sie gefällt, dem Wein entspricht und appetitlich aussieht. 10%</t>
  </si>
  <si>
    <t>Riechen: Was man mit der Nase (Geruchssinn) riecht. Beurteilen, ob das gefällt und harmonisch wirkt. 20%</t>
  </si>
  <si>
    <t>Schmecken: Der Wein ist im Mund, man schmeckt mit Zunge und Gaumen. Beurteilen ob das gefällt und harmonisch wirkt. 30%</t>
  </si>
  <si>
    <t>Gesamteindruck: Wie hat alles zusammengewirkt, wie ist das Preis- Leistungsverhätnis und das persönliches Empfinden. 40%</t>
  </si>
  <si>
    <t>Für die vier Eindrücke können Noten zwischen 5 (beste) bis 1 (schlechteste) vergeben werden.</t>
  </si>
  <si>
    <t>Die Eindrücke werden zueinander unterschiedlich gewichtet. Für die Gewichtung wird eine festgelegte Faktorzahl. verwendet</t>
  </si>
  <si>
    <t>Die Gesamtpunkt Zahl entspricht 100 Punkten.</t>
  </si>
  <si>
    <t>Zusammenhang in dieser Tabelle erläutert:</t>
  </si>
  <si>
    <t>Wenn sie wollen, können sie die Gewichtung nach ihren Vorlieben anpassen.</t>
  </si>
  <si>
    <t>Achten sie aber bei Veränderungen darauf, dass die maximale Punktzahl immer 100 ergibt.</t>
  </si>
  <si>
    <t>Die berechnete Punktzal wird zu einer Note berechnet.</t>
  </si>
  <si>
    <t>genügend</t>
  </si>
  <si>
    <t>4</t>
  </si>
  <si>
    <t>5</t>
  </si>
  <si>
    <t>5 +</t>
  </si>
  <si>
    <t>von 60 bis 70</t>
  </si>
  <si>
    <t>von 70 bis 80</t>
  </si>
  <si>
    <t>Die Wein Bewertung als MS Access Datenbank.</t>
  </si>
  <si>
    <t>Ausgabe in der Reihenfolge Punkte, Notenbeschreibung und Note.</t>
  </si>
  <si>
    <t>Wein Name:</t>
  </si>
  <si>
    <t>Wein Farbe:</t>
  </si>
  <si>
    <t>Kauf Datum:</t>
  </si>
  <si>
    <t>Rosé</t>
  </si>
  <si>
    <t>Müller</t>
  </si>
  <si>
    <t>Twanner Edel</t>
  </si>
  <si>
    <t>Bielersee</t>
  </si>
  <si>
    <t>sehr helles rosa-rot , etwas blass</t>
  </si>
  <si>
    <t>fruchtig, leichte Aromen</t>
  </si>
  <si>
    <t>fein leicht sammtig, etwas süsslich</t>
  </si>
  <si>
    <t>sehr schöner Aperowein für alle Anlässe</t>
  </si>
  <si>
    <t>Beschreiben</t>
  </si>
  <si>
    <t>Fazit, Preis-Leistung</t>
  </si>
  <si>
    <t>Ihre Angaben</t>
  </si>
  <si>
    <t>WeinScore - Degustationsnotiz</t>
  </si>
  <si>
    <t>WeinScore:</t>
  </si>
  <si>
    <t>WeinScore - Wein Degustation</t>
  </si>
  <si>
    <t>Die WeinScore Bewertungen für Sehen (10%), Riechen (20%) und Schmecken (30%) sind zusammen mit 60% gewichtet. Der Gesamteindruck mit 40%.</t>
  </si>
  <si>
    <t>WeinScorePlus - Wein Bewertung</t>
  </si>
  <si>
    <t>WeinScorePlus - Datenbank</t>
  </si>
  <si>
    <t>WeinExpert - Wein Profi Bewertung</t>
  </si>
  <si>
    <t>WeinExpert - Datenbank</t>
  </si>
  <si>
    <t>WeinKeller - Wein Lagerverwaltung</t>
  </si>
  <si>
    <t>WeinKeller - Datenbank</t>
  </si>
  <si>
    <t>wi concept</t>
  </si>
  <si>
    <t>WeinScore - v.2.07 / Release ZIP Datei 2024-11</t>
  </si>
  <si>
    <t>WeinScore - Wein Degustation - Bewertungsgrundlage</t>
  </si>
  <si>
    <t>Die Datentabellen werden für die WeinScore Berechnungen verwendet</t>
  </si>
  <si>
    <t>WeinScore - Bewertung</t>
  </si>
  <si>
    <t>Der Aufbau des WeinScore für die Weinbewertung:</t>
  </si>
  <si>
    <t>Das WeinScore Bewertungssystem System ist unter folgenden Kriterien aufgebaut:</t>
  </si>
  <si>
    <t>Für eine Bewertung in 1 Punkte Schritten benützen sie die Access Datenbank WeinScorePlus.</t>
  </si>
  <si>
    <t>WeinScore - Berechnung</t>
  </si>
  <si>
    <t>Die Werte Tabelle für die Berechnung der  WeinScore Note</t>
  </si>
  <si>
    <t>WeinScorePlus</t>
  </si>
  <si>
    <t>Die Version WeinScorePlus wird als Access Datenbank angeboten.</t>
  </si>
  <si>
    <t>Im Grundaufbau enspricht sie der WeinScore Systematik.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</si>
</sst>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</font>
    <font>
      <sz val="10"/>
      <name val="Arial"/>
    </font>
    <font>
      <sz val="8"/>
      <name val="Arial"/>
    </font>
    <font>
      <u/>
      <sz val="10"/>
      <color theme="10"/>
      <name val="Arial"/>
    </font>
    <font>
      <sz val="9"/>
      <color indexed="16"/>
      <name val="Calibri"/>
      <family val="2"/>
      <scheme val="minor"/>
    </font>
    <font>
      <sz val="12"/>
      <color indexed="16"/>
      <name val="Calibri"/>
      <family val="2"/>
      <scheme val="minor"/>
    </font>
    <font>
      <sz val="10"/>
      <color indexed="16"/>
      <name val="Calibri"/>
      <family val="2"/>
      <scheme val="minor"/>
    </font>
    <font>
      <sz val="11"/>
      <color indexed="16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b/>
      <sz val="22"/>
      <color indexed="16"/>
      <name val="Calibri"/>
      <family val="2"/>
      <scheme val="minor"/>
    </font>
    <font>
      <sz val="9"/>
      <color theme="7" tint="-0.249977111117893"/>
      <name val="Calibri"/>
      <family val="2"/>
      <scheme val="minor"/>
    </font>
    <font>
      <sz val="8"/>
      <color theme="7" tint="-0.249977111117893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1"/>
      <color indexed="16"/>
      <name val="Calibri"/>
      <family val="2"/>
      <scheme val="minor"/>
    </font>
    <font>
      <u/>
      <sz val="9"/>
      <color theme="10"/>
      <name val="Arial"/>
      <family val="2"/>
    </font>
    <font>
      <sz val="14"/>
      <color indexed="16"/>
      <name val="Calibri"/>
      <family val="2"/>
      <scheme val="minor"/>
    </font>
    <font>
      <sz val="9"/>
      <color rgb="FFC00000"/>
      <name val="Calibri"/>
      <family val="2"/>
      <scheme val="minor"/>
    </font>
    <font>
      <sz val="8"/>
      <color indexed="16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22"/>
      <color theme="7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2" tint="-0.499984740745262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8"/>
      <color theme="5" tint="0.39997558519241921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3" borderId="0" xfId="0" applyFont="1" applyFill="1"/>
    <xf numFmtId="0" fontId="4" fillId="0" borderId="0" xfId="0" applyFont="1"/>
    <xf numFmtId="0" fontId="4" fillId="3" borderId="0" xfId="0" applyFont="1" applyFill="1" applyAlignment="1">
      <alignment horizontal="right"/>
    </xf>
    <xf numFmtId="0" fontId="5" fillId="3" borderId="0" xfId="0" applyFont="1" applyFill="1"/>
    <xf numFmtId="0" fontId="4" fillId="3" borderId="0" xfId="0" applyFont="1" applyFill="1" applyAlignment="1">
      <alignment horizontal="left" vertical="top"/>
    </xf>
    <xf numFmtId="0" fontId="7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11" fillId="2" borderId="0" xfId="0" applyFont="1" applyFill="1"/>
    <xf numFmtId="0" fontId="13" fillId="2" borderId="0" xfId="0" applyFont="1" applyFill="1" applyAlignment="1">
      <alignment horizontal="center"/>
    </xf>
    <xf numFmtId="0" fontId="15" fillId="2" borderId="0" xfId="0" applyFont="1" applyFill="1"/>
    <xf numFmtId="0" fontId="16" fillId="2" borderId="0" xfId="0" applyFont="1" applyFill="1"/>
    <xf numFmtId="0" fontId="17" fillId="0" borderId="0" xfId="1" applyFont="1"/>
    <xf numFmtId="0" fontId="6" fillId="3" borderId="0" xfId="0" applyFont="1" applyFill="1"/>
    <xf numFmtId="0" fontId="6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8" fillId="3" borderId="0" xfId="0" applyFont="1" applyFill="1"/>
    <xf numFmtId="0" fontId="5" fillId="0" borderId="0" xfId="0" applyFont="1"/>
    <xf numFmtId="0" fontId="19" fillId="3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left" vertical="center"/>
    </xf>
    <xf numFmtId="0" fontId="21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23" fillId="0" borderId="0" xfId="0" applyFont="1"/>
    <xf numFmtId="0" fontId="24" fillId="2" borderId="0" xfId="0" applyFont="1" applyFill="1"/>
    <xf numFmtId="0" fontId="10" fillId="2" borderId="1" xfId="0" applyFont="1" applyFill="1" applyBorder="1" applyProtection="1">
      <protection locked="0"/>
    </xf>
    <xf numFmtId="0" fontId="8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10" fillId="2" borderId="1" xfId="0" applyFont="1" applyFill="1" applyBorder="1" applyAlignment="1" applyProtection="1">
      <alignment horizontal="right"/>
      <protection locked="0"/>
    </xf>
    <xf numFmtId="0" fontId="16" fillId="2" borderId="0" xfId="0" applyFont="1" applyFill="1" applyAlignment="1">
      <alignment horizontal="right"/>
    </xf>
    <xf numFmtId="2" fontId="10" fillId="2" borderId="1" xfId="0" applyNumberFormat="1" applyFont="1" applyFill="1" applyBorder="1" applyAlignment="1" applyProtection="1">
      <alignment horizontal="right"/>
      <protection locked="0"/>
    </xf>
    <xf numFmtId="14" fontId="10" fillId="2" borderId="1" xfId="0" applyNumberFormat="1" applyFont="1" applyFill="1" applyBorder="1" applyAlignment="1" applyProtection="1">
      <alignment horizontal="right"/>
      <protection locked="0"/>
    </xf>
    <xf numFmtId="0" fontId="9" fillId="2" borderId="1" xfId="0" applyFont="1" applyFill="1" applyBorder="1"/>
    <xf numFmtId="0" fontId="14" fillId="4" borderId="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>
      <alignment horizontal="left"/>
    </xf>
    <xf numFmtId="0" fontId="4" fillId="0" borderId="0" xfId="0" applyFont="1" applyAlignment="1">
      <alignment horizontal="right"/>
    </xf>
    <xf numFmtId="9" fontId="4" fillId="0" borderId="0" xfId="2" applyFont="1" applyAlignment="1">
      <alignment horizontal="right"/>
    </xf>
    <xf numFmtId="9" fontId="4" fillId="0" borderId="0" xfId="0" applyNumberFormat="1" applyFont="1" applyAlignment="1">
      <alignment horizontal="right"/>
    </xf>
    <xf numFmtId="0" fontId="17" fillId="3" borderId="0" xfId="1" applyFont="1" applyFill="1"/>
    <xf numFmtId="0" fontId="17" fillId="3" borderId="0" xfId="1" applyFont="1" applyFill="1" applyAlignment="1">
      <alignment horizontal="left" vertical="top"/>
    </xf>
    <xf numFmtId="0" fontId="4" fillId="0" borderId="0" xfId="0" quotePrefix="1" applyFont="1"/>
    <xf numFmtId="0" fontId="18" fillId="0" borderId="0" xfId="0" applyFont="1"/>
    <xf numFmtId="0" fontId="4" fillId="3" borderId="0" xfId="0" quotePrefix="1" applyFont="1" applyFill="1"/>
    <xf numFmtId="49" fontId="4" fillId="0" borderId="0" xfId="0" applyNumberFormat="1" applyFont="1" applyAlignment="1">
      <alignment horizontal="left" vertical="center"/>
    </xf>
    <xf numFmtId="0" fontId="6" fillId="2" borderId="0" xfId="0" applyFont="1" applyFill="1"/>
    <xf numFmtId="0" fontId="6" fillId="0" borderId="0" xfId="0" applyFont="1"/>
    <xf numFmtId="0" fontId="6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3" fillId="3" borderId="0" xfId="1" applyFill="1"/>
    <xf numFmtId="0" fontId="20" fillId="0" borderId="0" xfId="0" applyFont="1"/>
    <xf numFmtId="0" fontId="26" fillId="0" borderId="0" xfId="0" applyFont="1" applyAlignment="1">
      <alignment horizontal="center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center"/>
    </xf>
    <xf numFmtId="0" fontId="30" fillId="0" borderId="0" xfId="0" applyFont="1"/>
    <xf numFmtId="0" fontId="30" fillId="0" borderId="0" xfId="0" applyFont="1" applyAlignment="1">
      <alignment horizontal="center"/>
    </xf>
    <xf numFmtId="0" fontId="25" fillId="2" borderId="0" xfId="0" applyFont="1" applyFill="1"/>
    <xf numFmtId="0" fontId="31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left"/>
    </xf>
  </cellXfs>
  <cellStyles count="3">
    <cellStyle name="Link" xfId="1" builtinId="8"/>
    <cellStyle name="Prozent" xfId="2" builtinId="5"/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numFmt numFmtId="13" formatCode="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6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4E-48A2-A1CD-5BCF0A5A351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4E-48A2-A1CD-5BCF0A5A3515}"/>
              </c:ext>
            </c:extLst>
          </c:dPt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4E-48A2-A1CD-5BCF0A5A3515}"/>
                </c:ext>
              </c:extLst>
            </c:dLbl>
            <c:dLbl>
              <c:idx val="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E-48A2-A1CD-5BCF0A5A3515}"/>
                </c:ext>
              </c:extLst>
            </c:dLbl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('WeinNotiz (Beispiel)'!$B$46,'WeinNotiz (Beispiel)'!$B$48)</c:f>
              <c:numCache>
                <c:formatCode>General</c:formatCode>
                <c:ptCount val="2"/>
                <c:pt idx="0">
                  <c:v>78</c:v>
                </c:pt>
                <c:pt idx="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4E-48A2-A1CD-5BCF0A5A3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2751807"/>
        <c:axId val="1102760447"/>
      </c:barChart>
      <c:catAx>
        <c:axId val="11027518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02760447"/>
        <c:crosses val="autoZero"/>
        <c:auto val="1"/>
        <c:lblAlgn val="ctr"/>
        <c:lblOffset val="100"/>
        <c:noMultiLvlLbl val="0"/>
      </c:catAx>
      <c:valAx>
        <c:axId val="1102760447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2751807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8AB-4D28-ACEC-9B8DEA7A5E2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8AB-4D28-ACEC-9B8DEA7A5E23}"/>
              </c:ext>
            </c:extLst>
          </c:dPt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AB-4D28-ACEC-9B8DEA7A5E23}"/>
                </c:ext>
              </c:extLst>
            </c:dLbl>
            <c:dLbl>
              <c:idx val="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AB-4D28-ACEC-9B8DEA7A5E23}"/>
                </c:ext>
              </c:extLst>
            </c:dLbl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('WeinNotiz (Neu)'!$B$46,'WeinNotiz (Neu)'!$B$48)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AB-4D28-ACEC-9B8DEA7A5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2751807"/>
        <c:axId val="1102760447"/>
      </c:barChart>
      <c:catAx>
        <c:axId val="11027518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02760447"/>
        <c:crosses val="autoZero"/>
        <c:auto val="1"/>
        <c:lblAlgn val="ctr"/>
        <c:lblOffset val="100"/>
        <c:noMultiLvlLbl val="0"/>
      </c:catAx>
      <c:valAx>
        <c:axId val="1102760447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2751807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WeinScore!$E$16</c:f>
              <c:strCache>
                <c:ptCount val="1"/>
                <c:pt idx="0">
                  <c:v>Max. Punkte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376-4ACB-8EFD-CBF749394D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376-4ACB-8EFD-CBF749394D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376-4ACB-8EFD-CBF749394D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376-4ACB-8EFD-CBF749394D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WeinScore!$B$17:$B$20</c:f>
              <c:strCache>
                <c:ptCount val="4"/>
                <c:pt idx="0">
                  <c:v>Sehen</c:v>
                </c:pt>
                <c:pt idx="1">
                  <c:v>Riechen</c:v>
                </c:pt>
                <c:pt idx="2">
                  <c:v>Schmecken</c:v>
                </c:pt>
                <c:pt idx="3">
                  <c:v>Gesamteindruck</c:v>
                </c:pt>
              </c:strCache>
            </c:strRef>
          </c:cat>
          <c:val>
            <c:numRef>
              <c:f>WeinScore!$E$17:$E$20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CA-41F4-9CFF-AA75DA61C14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647699</xdr:colOff>
      <xdr:row>44</xdr:row>
      <xdr:rowOff>66675</xdr:rowOff>
    </xdr:from>
    <xdr:to>
      <xdr:col>12</xdr:col>
      <xdr:colOff>200024</xdr:colOff>
      <xdr:row>48</xdr:row>
      <xdr:rowOff>95249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10941A6-54D8-4986-865A-004E26C0FC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647699</xdr:colOff>
      <xdr:row>44</xdr:row>
      <xdr:rowOff>66675</xdr:rowOff>
    </xdr:from>
    <xdr:to>
      <xdr:col>12</xdr:col>
      <xdr:colOff>200024</xdr:colOff>
      <xdr:row>48</xdr:row>
      <xdr:rowOff>95249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FC5260-AF84-47D9-96C6-19F258E63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15745</xdr:colOff>
      <xdr:row>9</xdr:row>
      <xdr:rowOff>78719</xdr:rowOff>
    </xdr:from>
    <xdr:to>
      <xdr:col>4</xdr:col>
      <xdr:colOff>808706</xdr:colOff>
      <xdr:row>12</xdr:row>
      <xdr:rowOff>141694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2240D50-8B16-77A6-7A64-7CFEB4CDB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621" y="1511405"/>
          <a:ext cx="3288354" cy="5116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311729</xdr:colOff>
      <xdr:row>21</xdr:row>
      <xdr:rowOff>135868</xdr:rowOff>
    </xdr:from>
    <xdr:to>
      <xdr:col>3</xdr:col>
      <xdr:colOff>818678</xdr:colOff>
      <xdr:row>39</xdr:row>
      <xdr:rowOff>133822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1FA60A8-51CA-FDDF-5812-DD05F074D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8244401-9C54-49A4-8AA4-C9142343A800}" name="Tabelle2" displayName="Tabelle2" ref="B16:F21" totalsRowCount="1" dataDxfId="15">
  <autoFilter ref="B16:F20" xr:uid="{48244401-9C54-49A4-8AA4-C9142343A800}"/>
  <tableColumns count="5">
    <tableColumn id="1" xr3:uid="{F0403C42-A0C0-4B52-8DC0-B6BF47320644}" name="Bewerten" totalsRowLabel="Ergebnis" dataDxfId="14" totalsRowDxfId="13"/>
    <tableColumn id="7" xr3:uid="{01560F9B-386F-4AF2-B6B1-43C4814B4B29}" name="Max. Note" dataDxfId="12" totalsRowDxfId="11"/>
    <tableColumn id="6" xr3:uid="{5454408C-C849-45E0-A0D6-AF5DFD22E8EB}" name="Gewichtung" dataDxfId="10" totalsRowDxfId="9"/>
    <tableColumn id="2" xr3:uid="{9CB7CBF6-9F3D-4364-8F42-6DDF07C98C68}" name="Max. Punkte" totalsRowFunction="sum" dataDxfId="8" totalsRowDxfId="7">
      <calculatedColumnFormula>+Tabelle2[[#This Row],[Gewichtung]]*Tabelle2[[#This Row],[Max. Note]]</calculatedColumnFormula>
    </tableColumn>
    <tableColumn id="3" xr3:uid="{227920BD-DC13-444E-A45F-B0D3853E0254}" name="Max. in %" totalsRowFunction="sum" dataDxfId="6" totalsRowDxfId="5" dataCellStyle="Prozent">
      <calculatedColumnFormula>+Tabelle2[[#This Row],[Max. Punkte]]/Tabelle2[[#Totals],[Max. Punkte]]</calculatedColumnFormula>
    </tableColumn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F02AC3-48E6-4E40-83E8-5C2C078F874E}" name="Tabelle1" displayName="Tabelle1" ref="B60:D69" totalsRowShown="0" headerRowDxfId="4" dataDxfId="3">
  <autoFilter ref="B60:D69" xr:uid="{6AF02AC3-48E6-4E40-83E8-5C2C078F874E}"/>
  <tableColumns count="3">
    <tableColumn id="1" xr3:uid="{23758BA7-BBE4-498B-9EDA-CD8EF42CD342}" name="Punkte bis" dataDxfId="2"/>
    <tableColumn id="2" xr3:uid="{418CD0C8-E217-40C0-AAEC-8A845A4FBC02}" name="Note Text" dataDxfId="1"/>
    <tableColumn id="3" xr3:uid="{A8BA1362-8AE9-4FA1-ACE8-F25B5D9AADF2}" name="Note Wert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://www.swiss-genuss.ch/" TargetMode="External"/><Relationship Id="rId7" Type="http://schemas.openxmlformats.org/officeDocument/2006/relationships/hyperlink" Target="http://www.winetool.ch/dat4htm/tippsundtricks-dateien/access_3.htm" TargetMode="External"/><Relationship Id="rId2" Type="http://schemas.openxmlformats.org/officeDocument/2006/relationships/hyperlink" Target="http://www.hometool.ch/" TargetMode="External"/><Relationship Id="rId1" Type="http://schemas.openxmlformats.org/officeDocument/2006/relationships/hyperlink" Target="http://www.winetool.ch/" TargetMode="External"/><Relationship Id="rId6" Type="http://schemas.openxmlformats.org/officeDocument/2006/relationships/hyperlink" Target="http://www.winetool.ch/dat4htm/tippsundtricks-Dateien/software.htm" TargetMode="External"/><Relationship Id="rId5" Type="http://schemas.openxmlformats.org/officeDocument/2006/relationships/hyperlink" Target="http://www.winetool.ch/dat4htm/tippsundtricks-dateien/access_2.htm" TargetMode="External"/><Relationship Id="rId4" Type="http://schemas.openxmlformats.org/officeDocument/2006/relationships/hyperlink" Target="http://www.winetool.ch/dat4htm/tippsundtricks-dateien/access.htm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A6FD3-DDEA-4D50-82A1-91900B40FC3D}">
  <sheetPr>
    <tabColor indexed="60"/>
  </sheetPr>
  <dimension ref="B1:Q49"/>
  <sheetViews>
    <sheetView showGridLines="0" zoomScaleNormal="100" workbookViewId="0">
      <selection activeCell="C3" sqref="C3"/>
    </sheetView>
  </sheetViews>
  <sheetFormatPr baseColWidth="10" defaultRowHeight="15" x14ac:dyDescent="0.25"/>
  <cols>
    <col min="1" max="1" width="1.5703125" style="6" customWidth="1"/>
    <col min="2" max="2" width="13" style="6" customWidth="1"/>
    <col min="3" max="3" width="11.42578125" style="6"/>
    <col min="4" max="4" width="13.7109375" style="6" customWidth="1"/>
    <col min="5" max="5" width="11.42578125" style="6"/>
    <col min="6" max="6" width="14" style="6" customWidth="1"/>
    <col min="7" max="7" width="3.7109375" style="6" customWidth="1"/>
    <col min="8" max="8" width="10.5703125" style="6" customWidth="1"/>
    <col min="9" max="13" width="3.5703125" style="6" customWidth="1"/>
    <col min="14" max="16384" width="11.42578125" style="6"/>
  </cols>
  <sheetData>
    <row r="1" spans="2:13" ht="28.5" x14ac:dyDescent="0.45">
      <c r="B1" s="25" t="s">
        <v>145</v>
      </c>
      <c r="C1" s="7"/>
      <c r="D1" s="7"/>
      <c r="E1" s="7"/>
      <c r="F1" s="23"/>
      <c r="I1" s="7"/>
      <c r="J1" s="7"/>
      <c r="K1" s="7"/>
      <c r="L1" s="7"/>
    </row>
    <row r="2" spans="2:13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2:13" x14ac:dyDescent="0.25">
      <c r="B3" s="26" t="s">
        <v>0</v>
      </c>
      <c r="C3" s="29" t="s">
        <v>135</v>
      </c>
      <c r="D3" s="30"/>
      <c r="E3" s="7"/>
      <c r="F3" s="26" t="s">
        <v>133</v>
      </c>
      <c r="G3" s="26"/>
      <c r="H3" s="35">
        <v>44907</v>
      </c>
      <c r="I3" s="7"/>
      <c r="J3" s="7"/>
      <c r="K3" s="7"/>
      <c r="L3" s="7"/>
    </row>
    <row r="4" spans="2:13" x14ac:dyDescent="0.25">
      <c r="B4" s="26"/>
      <c r="C4" s="13"/>
      <c r="D4" s="7"/>
      <c r="E4" s="7"/>
      <c r="F4" s="26"/>
      <c r="G4" s="26"/>
      <c r="H4" s="33"/>
      <c r="I4" s="7"/>
      <c r="J4" s="7"/>
      <c r="K4" s="7"/>
      <c r="L4" s="7"/>
    </row>
    <row r="5" spans="2:13" x14ac:dyDescent="0.25">
      <c r="B5" s="26" t="s">
        <v>131</v>
      </c>
      <c r="C5" s="29" t="s">
        <v>136</v>
      </c>
      <c r="D5" s="30"/>
      <c r="E5" s="7"/>
      <c r="F5" s="26" t="s">
        <v>132</v>
      </c>
      <c r="G5" s="26"/>
      <c r="H5" s="32" t="s">
        <v>134</v>
      </c>
      <c r="I5" s="7"/>
      <c r="J5" s="7"/>
      <c r="K5" s="7"/>
      <c r="L5" s="7"/>
    </row>
    <row r="6" spans="2:13" x14ac:dyDescent="0.25">
      <c r="B6" s="26"/>
      <c r="C6" s="13"/>
      <c r="D6" s="7"/>
      <c r="E6" s="7"/>
      <c r="F6" s="26"/>
      <c r="G6" s="26"/>
      <c r="H6" s="33"/>
      <c r="I6" s="7"/>
      <c r="J6" s="7"/>
      <c r="K6" s="7"/>
      <c r="L6" s="7"/>
    </row>
    <row r="7" spans="2:13" x14ac:dyDescent="0.25">
      <c r="B7" s="26" t="s">
        <v>22</v>
      </c>
      <c r="C7" s="29" t="s">
        <v>3</v>
      </c>
      <c r="D7" s="30"/>
      <c r="E7" s="7"/>
      <c r="F7" s="26" t="s">
        <v>20</v>
      </c>
      <c r="G7" s="26"/>
      <c r="H7" s="34">
        <v>16</v>
      </c>
      <c r="I7" s="7"/>
      <c r="J7" s="7"/>
      <c r="K7" s="7"/>
      <c r="L7" s="7"/>
    </row>
    <row r="8" spans="2:13" x14ac:dyDescent="0.25">
      <c r="B8" s="26"/>
      <c r="C8" s="13"/>
      <c r="D8" s="7"/>
      <c r="E8" s="7"/>
      <c r="F8" s="26"/>
      <c r="G8" s="7"/>
      <c r="H8" s="14"/>
      <c r="I8" s="7"/>
      <c r="J8" s="7"/>
      <c r="K8" s="7"/>
      <c r="L8" s="7"/>
      <c r="M8" s="8"/>
    </row>
    <row r="9" spans="2:13" x14ac:dyDescent="0.25">
      <c r="B9" s="26" t="s">
        <v>23</v>
      </c>
      <c r="C9" s="29" t="s">
        <v>137</v>
      </c>
      <c r="D9" s="30"/>
      <c r="E9" s="7"/>
      <c r="F9" s="26"/>
      <c r="G9" s="7"/>
      <c r="H9" s="14"/>
      <c r="I9" s="7"/>
      <c r="J9" s="7"/>
      <c r="K9" s="7"/>
      <c r="L9" s="7"/>
      <c r="M9" s="8"/>
    </row>
    <row r="10" spans="2:13" x14ac:dyDescent="0.25">
      <c r="B10" s="26"/>
      <c r="C10" s="13"/>
      <c r="D10" s="7"/>
      <c r="E10" s="7"/>
      <c r="F10" s="26"/>
      <c r="G10" s="7"/>
      <c r="H10" s="14"/>
      <c r="I10" s="7"/>
      <c r="J10" s="7"/>
      <c r="K10" s="7"/>
      <c r="L10" s="7"/>
      <c r="M10" s="8"/>
    </row>
    <row r="11" spans="2:13" x14ac:dyDescent="0.25">
      <c r="B11" s="26" t="s">
        <v>24</v>
      </c>
      <c r="C11" s="31">
        <v>2021</v>
      </c>
      <c r="D11" s="30"/>
      <c r="E11" s="7"/>
      <c r="F11" s="27"/>
      <c r="I11" s="7"/>
      <c r="J11" s="7"/>
      <c r="K11" s="7"/>
      <c r="L11" s="7"/>
      <c r="M11" s="8"/>
    </row>
    <row r="12" spans="2:13" x14ac:dyDescent="0.25">
      <c r="B12" s="7"/>
      <c r="C12" s="7"/>
      <c r="D12" s="7"/>
      <c r="E12" s="7"/>
      <c r="F12" s="26"/>
      <c r="G12" s="7"/>
      <c r="H12" s="7"/>
      <c r="I12" s="7"/>
      <c r="J12" s="7"/>
      <c r="K12" s="7"/>
      <c r="L12" s="7"/>
      <c r="M12" s="8"/>
    </row>
    <row r="13" spans="2:13" ht="18.75" x14ac:dyDescent="0.3">
      <c r="B13" s="28" t="s">
        <v>19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2:13" x14ac:dyDescent="0.25">
      <c r="B14" s="24" t="s">
        <v>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2:13" x14ac:dyDescent="0.25">
      <c r="B15" s="24" t="s">
        <v>60</v>
      </c>
      <c r="C15" s="7"/>
      <c r="D15" s="7"/>
      <c r="E15" s="7"/>
      <c r="F15" s="7"/>
      <c r="G15" s="7"/>
      <c r="H15" s="12" t="s">
        <v>57</v>
      </c>
      <c r="I15" s="12">
        <v>1</v>
      </c>
      <c r="J15" s="12">
        <v>2</v>
      </c>
      <c r="K15" s="12">
        <v>3</v>
      </c>
      <c r="L15" s="12">
        <v>4</v>
      </c>
      <c r="M15" s="12">
        <v>5</v>
      </c>
    </row>
    <row r="16" spans="2:13" x14ac:dyDescent="0.25">
      <c r="H16" s="39">
        <f>+WeinScore!D17</f>
        <v>2</v>
      </c>
      <c r="I16" s="40">
        <f>IF(I17="x",I15*$H16,0)</f>
        <v>0</v>
      </c>
      <c r="J16" s="40">
        <f t="shared" ref="J16:M16" si="0">IF(J17="x",J15*$H16,0)</f>
        <v>0</v>
      </c>
      <c r="K16" s="40">
        <f t="shared" si="0"/>
        <v>6</v>
      </c>
      <c r="L16" s="40">
        <f t="shared" si="0"/>
        <v>0</v>
      </c>
      <c r="M16" s="40">
        <f t="shared" si="0"/>
        <v>0</v>
      </c>
    </row>
    <row r="17" spans="2:13" x14ac:dyDescent="0.25">
      <c r="B17" s="26" t="s">
        <v>21</v>
      </c>
      <c r="C17" s="29" t="s">
        <v>138</v>
      </c>
      <c r="D17" s="36"/>
      <c r="E17" s="36"/>
      <c r="F17" s="36"/>
      <c r="G17" s="22"/>
      <c r="H17" s="12" t="s">
        <v>58</v>
      </c>
      <c r="I17" s="41"/>
      <c r="J17" s="41"/>
      <c r="K17" s="41" t="s">
        <v>100</v>
      </c>
      <c r="L17" s="41"/>
      <c r="M17" s="41"/>
    </row>
    <row r="18" spans="2:13" x14ac:dyDescent="0.25">
      <c r="B18" s="7"/>
      <c r="C18" s="7"/>
      <c r="D18" s="7"/>
      <c r="E18" s="7"/>
      <c r="F18" s="7"/>
      <c r="G18" s="7"/>
      <c r="H18" s="9"/>
      <c r="I18" s="64" t="str">
        <f>IF($M18&lt;1,"Wert eingeben",IF(M18&gt;=2,"Falsche Eingabe","Bewertet"))</f>
        <v>Bewertet</v>
      </c>
      <c r="J18" s="62"/>
      <c r="K18" s="62"/>
      <c r="L18" s="61"/>
      <c r="M18" s="59">
        <f>COUNTA(I17:M17)</f>
        <v>1</v>
      </c>
    </row>
    <row r="19" spans="2:13" x14ac:dyDescent="0.25">
      <c r="B19" s="7"/>
      <c r="C19" s="7"/>
      <c r="D19" s="7"/>
      <c r="E19" s="7"/>
      <c r="F19" s="7"/>
      <c r="G19" s="7"/>
      <c r="H19" s="9"/>
      <c r="I19" s="58"/>
      <c r="K19" s="58"/>
      <c r="L19" s="58"/>
      <c r="M19" s="59">
        <f>IF(M18=1,1,0)</f>
        <v>1</v>
      </c>
    </row>
    <row r="20" spans="2:13" ht="18.75" x14ac:dyDescent="0.3">
      <c r="B20" s="28" t="s">
        <v>25</v>
      </c>
      <c r="C20" s="7"/>
      <c r="D20" s="7"/>
      <c r="E20" s="7"/>
      <c r="F20" s="7"/>
      <c r="G20" s="7"/>
      <c r="H20" s="9"/>
      <c r="I20" s="7"/>
      <c r="K20" s="7"/>
      <c r="L20" s="7"/>
      <c r="M20" s="66"/>
    </row>
    <row r="21" spans="2:13" x14ac:dyDescent="0.25">
      <c r="B21" s="24" t="s">
        <v>92</v>
      </c>
      <c r="C21" s="7"/>
      <c r="D21" s="7"/>
      <c r="E21" s="7"/>
      <c r="F21" s="7"/>
      <c r="G21" s="7"/>
      <c r="H21" s="9"/>
      <c r="I21" s="7"/>
      <c r="J21" s="7"/>
      <c r="K21" s="7"/>
      <c r="L21" s="7"/>
      <c r="M21" s="66"/>
    </row>
    <row r="22" spans="2:13" x14ac:dyDescent="0.25">
      <c r="B22" s="24" t="s">
        <v>61</v>
      </c>
      <c r="C22" s="7"/>
      <c r="D22" s="7"/>
      <c r="E22" s="7"/>
      <c r="F22" s="7"/>
      <c r="G22" s="7"/>
      <c r="H22" s="12" t="s">
        <v>57</v>
      </c>
      <c r="I22" s="12">
        <v>1</v>
      </c>
      <c r="J22" s="12">
        <v>2</v>
      </c>
      <c r="K22" s="12">
        <v>3</v>
      </c>
      <c r="L22" s="12">
        <v>4</v>
      </c>
      <c r="M22" s="12">
        <v>5</v>
      </c>
    </row>
    <row r="23" spans="2:13" x14ac:dyDescent="0.25">
      <c r="B23" s="7"/>
      <c r="C23" s="7"/>
      <c r="D23" s="7"/>
      <c r="E23" s="7"/>
      <c r="F23" s="7"/>
      <c r="G23" s="7"/>
      <c r="H23" s="39">
        <f>+WeinScore!D18</f>
        <v>4</v>
      </c>
      <c r="I23" s="40">
        <f>IF(I24="x",I22*$H23,0)</f>
        <v>0</v>
      </c>
      <c r="J23" s="40">
        <f>IF(J24="x",J22*$H23,0)</f>
        <v>0</v>
      </c>
      <c r="K23" s="40">
        <f>IF(K24="x",K22*$H23,0)</f>
        <v>0</v>
      </c>
      <c r="L23" s="40">
        <f t="shared" ref="L23:M23" si="1">IF(L24="x",L22*$H23,0)</f>
        <v>16</v>
      </c>
      <c r="M23" s="40">
        <f t="shared" si="1"/>
        <v>0</v>
      </c>
    </row>
    <row r="24" spans="2:13" x14ac:dyDescent="0.25">
      <c r="B24" s="26" t="s">
        <v>21</v>
      </c>
      <c r="C24" s="29" t="s">
        <v>139</v>
      </c>
      <c r="D24" s="36"/>
      <c r="E24" s="36"/>
      <c r="F24" s="36"/>
      <c r="G24" s="22"/>
      <c r="H24" s="12" t="s">
        <v>58</v>
      </c>
      <c r="I24" s="41"/>
      <c r="J24" s="41"/>
      <c r="K24" s="41"/>
      <c r="L24" s="41" t="s">
        <v>100</v>
      </c>
      <c r="M24" s="41"/>
    </row>
    <row r="25" spans="2:13" x14ac:dyDescent="0.25">
      <c r="B25" s="7"/>
      <c r="C25" s="7"/>
      <c r="D25" s="7"/>
      <c r="E25" s="7"/>
      <c r="F25" s="7"/>
      <c r="G25" s="7"/>
      <c r="H25" s="9"/>
      <c r="I25" s="64" t="str">
        <f>IF($M25&lt;1,"Wert eingeben",IF(M25&gt;=2,"Falsche Eingabe","Bewertet"))</f>
        <v>Bewertet</v>
      </c>
      <c r="J25" s="62"/>
      <c r="K25" s="62"/>
      <c r="L25" s="61"/>
      <c r="M25" s="59">
        <f>COUNTA(I24:M24)</f>
        <v>1</v>
      </c>
    </row>
    <row r="26" spans="2:13" x14ac:dyDescent="0.25">
      <c r="B26" s="7"/>
      <c r="C26" s="7"/>
      <c r="D26" s="7"/>
      <c r="E26" s="7"/>
      <c r="F26" s="7"/>
      <c r="G26" s="7"/>
      <c r="H26" s="9"/>
      <c r="I26" s="58"/>
      <c r="J26" s="58"/>
      <c r="K26" s="58"/>
      <c r="L26" s="58"/>
      <c r="M26" s="59">
        <f>IF(M25=1,1,0)</f>
        <v>1</v>
      </c>
    </row>
    <row r="27" spans="2:13" ht="18.75" x14ac:dyDescent="0.3">
      <c r="B27" s="28" t="s">
        <v>26</v>
      </c>
      <c r="C27" s="7"/>
      <c r="D27" s="7"/>
      <c r="E27" s="7"/>
      <c r="F27" s="7"/>
      <c r="G27" s="7"/>
      <c r="H27" s="9"/>
      <c r="I27" s="7"/>
      <c r="J27" s="7"/>
      <c r="K27" s="7"/>
      <c r="L27" s="7"/>
      <c r="M27" s="66"/>
    </row>
    <row r="28" spans="2:13" x14ac:dyDescent="0.25">
      <c r="B28" s="24" t="s">
        <v>29</v>
      </c>
      <c r="C28" s="7"/>
      <c r="D28" s="7"/>
      <c r="E28" s="7"/>
      <c r="F28" s="7"/>
      <c r="G28" s="7"/>
      <c r="H28" s="9"/>
      <c r="I28" s="7"/>
      <c r="J28" s="7"/>
      <c r="K28" s="7"/>
      <c r="L28" s="7"/>
      <c r="M28" s="66"/>
    </row>
    <row r="29" spans="2:13" x14ac:dyDescent="0.25">
      <c r="B29" s="24" t="s">
        <v>93</v>
      </c>
      <c r="C29" s="7"/>
      <c r="D29" s="7"/>
      <c r="E29" s="7"/>
      <c r="F29" s="7"/>
      <c r="G29" s="7"/>
      <c r="H29" s="12" t="s">
        <v>57</v>
      </c>
      <c r="I29" s="12">
        <v>1</v>
      </c>
      <c r="J29" s="12">
        <v>2</v>
      </c>
      <c r="K29" s="12">
        <v>3</v>
      </c>
      <c r="L29" s="12">
        <v>4</v>
      </c>
      <c r="M29" s="12">
        <v>5</v>
      </c>
    </row>
    <row r="30" spans="2:13" x14ac:dyDescent="0.25">
      <c r="B30" s="7"/>
      <c r="C30" s="7"/>
      <c r="D30" s="7"/>
      <c r="E30" s="7"/>
      <c r="F30" s="7"/>
      <c r="G30" s="7"/>
      <c r="H30" s="39">
        <f>+WeinScore!D19</f>
        <v>6</v>
      </c>
      <c r="I30" s="40">
        <f>IF(I31="x",I29*$H30,0)</f>
        <v>0</v>
      </c>
      <c r="J30" s="40">
        <f t="shared" ref="J30:M30" si="2">IF(J31="x",J29*$H30,0)</f>
        <v>0</v>
      </c>
      <c r="K30" s="40">
        <f t="shared" si="2"/>
        <v>0</v>
      </c>
      <c r="L30" s="40">
        <f t="shared" si="2"/>
        <v>24</v>
      </c>
      <c r="M30" s="40">
        <f t="shared" si="2"/>
        <v>0</v>
      </c>
    </row>
    <row r="31" spans="2:13" x14ac:dyDescent="0.25">
      <c r="B31" s="26" t="s">
        <v>21</v>
      </c>
      <c r="C31" s="29" t="s">
        <v>140</v>
      </c>
      <c r="D31" s="36"/>
      <c r="E31" s="36"/>
      <c r="F31" s="36"/>
      <c r="G31" s="22"/>
      <c r="H31" s="12" t="s">
        <v>58</v>
      </c>
      <c r="I31" s="41"/>
      <c r="J31" s="41"/>
      <c r="K31" s="41"/>
      <c r="L31" s="41" t="s">
        <v>100</v>
      </c>
      <c r="M31" s="41"/>
    </row>
    <row r="32" spans="2:13" x14ac:dyDescent="0.25">
      <c r="B32" s="7"/>
      <c r="C32" s="7"/>
      <c r="D32" s="7"/>
      <c r="E32" s="7"/>
      <c r="F32" s="7"/>
      <c r="G32" s="7"/>
      <c r="H32" s="9"/>
      <c r="I32" s="64" t="str">
        <f>IF($M32&lt;1,"Wert eingeben",IF(M32&gt;=2,"Falsche Eingabe","Bewertet"))</f>
        <v>Bewertet</v>
      </c>
      <c r="J32" s="62"/>
      <c r="K32" s="62"/>
      <c r="L32" s="61"/>
      <c r="M32" s="59">
        <f>COUNTA(I31:M31)</f>
        <v>1</v>
      </c>
    </row>
    <row r="33" spans="2:17" x14ac:dyDescent="0.25">
      <c r="B33" s="7"/>
      <c r="C33" s="7"/>
      <c r="D33" s="7"/>
      <c r="E33" s="7"/>
      <c r="F33" s="7" t="s">
        <v>28</v>
      </c>
      <c r="G33" s="7"/>
      <c r="H33" s="9"/>
      <c r="I33" s="58"/>
      <c r="J33" s="58"/>
      <c r="K33" s="58"/>
      <c r="L33" s="58"/>
      <c r="M33" s="59">
        <f>IF(M32=1,1,0)</f>
        <v>1</v>
      </c>
    </row>
    <row r="34" spans="2:17" ht="18.75" x14ac:dyDescent="0.3">
      <c r="B34" s="28" t="s">
        <v>32</v>
      </c>
      <c r="C34" s="7"/>
      <c r="D34" s="7"/>
      <c r="E34" s="7"/>
      <c r="F34" s="7"/>
      <c r="G34" s="7"/>
      <c r="H34" s="9"/>
      <c r="I34" s="7"/>
      <c r="J34" s="7"/>
      <c r="K34" s="7"/>
      <c r="L34" s="7"/>
      <c r="M34" s="66"/>
    </row>
    <row r="35" spans="2:17" x14ac:dyDescent="0.25">
      <c r="B35" s="24" t="s">
        <v>2</v>
      </c>
      <c r="C35" s="7"/>
      <c r="D35" s="7"/>
      <c r="E35" s="7"/>
      <c r="F35" s="7"/>
      <c r="G35" s="7"/>
      <c r="H35" s="9"/>
      <c r="I35" s="7"/>
      <c r="J35" s="7"/>
      <c r="K35" s="7"/>
      <c r="L35" s="7"/>
      <c r="M35" s="66"/>
    </row>
    <row r="36" spans="2:17" x14ac:dyDescent="0.25">
      <c r="B36" s="24" t="s">
        <v>62</v>
      </c>
      <c r="C36" s="7"/>
      <c r="D36" s="7"/>
      <c r="E36" s="7"/>
      <c r="F36" s="7"/>
      <c r="G36" s="7"/>
      <c r="H36" s="12" t="s">
        <v>57</v>
      </c>
      <c r="I36" s="12">
        <v>1</v>
      </c>
      <c r="J36" s="12">
        <v>2</v>
      </c>
      <c r="K36" s="12">
        <v>3</v>
      </c>
      <c r="L36" s="12">
        <v>4</v>
      </c>
      <c r="M36" s="12">
        <v>5</v>
      </c>
    </row>
    <row r="37" spans="2:17" x14ac:dyDescent="0.25">
      <c r="B37" s="7"/>
      <c r="C37" s="7"/>
      <c r="D37" s="7"/>
      <c r="E37" s="7"/>
      <c r="F37" s="7"/>
      <c r="G37" s="7"/>
      <c r="H37" s="39">
        <f>+WeinScore!D20</f>
        <v>8</v>
      </c>
      <c r="I37" s="40">
        <f>IF(I38="x",I36*$H37,0)</f>
        <v>0</v>
      </c>
      <c r="J37" s="40">
        <f t="shared" ref="J37:M37" si="3">IF(J38="x",J36*$H37,0)</f>
        <v>0</v>
      </c>
      <c r="K37" s="40">
        <f t="shared" si="3"/>
        <v>0</v>
      </c>
      <c r="L37" s="40">
        <f t="shared" si="3"/>
        <v>32</v>
      </c>
      <c r="M37" s="40">
        <f t="shared" si="3"/>
        <v>0</v>
      </c>
    </row>
    <row r="38" spans="2:17" x14ac:dyDescent="0.25">
      <c r="B38" s="26" t="s">
        <v>21</v>
      </c>
      <c r="C38" s="29" t="s">
        <v>141</v>
      </c>
      <c r="D38" s="36"/>
      <c r="E38" s="36"/>
      <c r="F38" s="36"/>
      <c r="G38" s="22"/>
      <c r="H38" s="12" t="s">
        <v>58</v>
      </c>
      <c r="I38" s="41"/>
      <c r="J38" s="41"/>
      <c r="K38" s="41"/>
      <c r="L38" s="41" t="s">
        <v>100</v>
      </c>
      <c r="M38" s="41"/>
    </row>
    <row r="39" spans="2:17" x14ac:dyDescent="0.25">
      <c r="I39" s="64" t="str">
        <f>IF($M39&lt;1,"Wert eingeben",IF(M39&gt;=2,"Falsche Eingabe","Bewertet"))</f>
        <v>Bewertet</v>
      </c>
      <c r="J39" s="62"/>
      <c r="K39" s="62"/>
      <c r="L39" s="61"/>
      <c r="M39" s="59">
        <f>COUNTA(I38:M38)</f>
        <v>1</v>
      </c>
    </row>
    <row r="40" spans="2:17" x14ac:dyDescent="0.25">
      <c r="B40" s="7"/>
      <c r="C40" s="7"/>
      <c r="D40" s="7"/>
      <c r="E40" s="7"/>
      <c r="F40" s="7"/>
      <c r="G40" s="7"/>
      <c r="H40" s="9"/>
      <c r="I40" s="60"/>
      <c r="J40" s="58"/>
      <c r="K40" s="58"/>
      <c r="L40" s="58"/>
      <c r="M40" s="59">
        <f>IF(M39=1,1,0)</f>
        <v>1</v>
      </c>
    </row>
    <row r="41" spans="2:17" x14ac:dyDescent="0.25">
      <c r="B41" s="24" t="s">
        <v>38</v>
      </c>
      <c r="C41" s="52"/>
      <c r="D41" s="7"/>
      <c r="E41" s="7"/>
      <c r="F41" s="7"/>
      <c r="M41" s="59">
        <f>SUM(M19,M26,M33,M40)</f>
        <v>4</v>
      </c>
      <c r="N41" s="62"/>
      <c r="O41" s="62"/>
      <c r="P41" s="61"/>
      <c r="Q41" s="63"/>
    </row>
    <row r="42" spans="2:17" x14ac:dyDescent="0.25">
      <c r="B42" s="24" t="s">
        <v>130</v>
      </c>
      <c r="C42" s="53"/>
      <c r="G42" s="7"/>
      <c r="H42" s="39" t="s">
        <v>59</v>
      </c>
      <c r="I42" s="40">
        <f>+I16+I23+I30+I37</f>
        <v>0</v>
      </c>
      <c r="J42" s="40">
        <f>+J16+J23+J30+J37</f>
        <v>0</v>
      </c>
      <c r="K42" s="40">
        <f>+K16+K23+K30+K37</f>
        <v>6</v>
      </c>
      <c r="L42" s="40">
        <f>+L16+L23+L30+L37</f>
        <v>72</v>
      </c>
      <c r="M42" s="40">
        <f>+M16+M23+M30+M37</f>
        <v>0</v>
      </c>
    </row>
    <row r="43" spans="2:17" x14ac:dyDescent="0.25">
      <c r="B43" s="7"/>
      <c r="C43" s="7"/>
      <c r="D43" s="7"/>
      <c r="E43" s="7"/>
      <c r="H43" s="65" t="str">
        <f>IF($B46&lt;20,"&lt;20",IF(B46&gt;=101,"&gt;100","Berechnet"))</f>
        <v>Berechnet</v>
      </c>
      <c r="I43" s="64" t="str">
        <f>IF($M41&lt;&gt;4,"Bitte korrekt bewerten","Berechnung erledigt")</f>
        <v>Berechnung erledigt</v>
      </c>
      <c r="J43" s="61"/>
      <c r="K43" s="61"/>
      <c r="L43" s="61"/>
    </row>
    <row r="44" spans="2:17" ht="18.75" x14ac:dyDescent="0.3">
      <c r="B44" s="28" t="s">
        <v>146</v>
      </c>
      <c r="C44" s="67">
        <f>IF(M41=4,+B46,"")</f>
        <v>78</v>
      </c>
      <c r="D44" s="69" t="str">
        <f>_xlfn.XLOOKUP(C44,WeinScore!B61:B69,WeinScore!C61:C69,"!!",1,1)</f>
        <v>gut</v>
      </c>
      <c r="E44" s="68"/>
      <c r="F44" s="67" t="str">
        <f>_xlfn.XLOOKUP(C44,WeinScore!B61:B69,WeinScore!D61:D69,"!!",1,1)</f>
        <v>5</v>
      </c>
      <c r="M44" s="65"/>
    </row>
    <row r="45" spans="2:17" x14ac:dyDescent="0.25">
      <c r="C45" s="7"/>
      <c r="D45" s="9"/>
      <c r="E45" s="10"/>
      <c r="H45" s="9"/>
    </row>
    <row r="46" spans="2:17" x14ac:dyDescent="0.25">
      <c r="B46" s="37">
        <f>SUM(I42:M42)</f>
        <v>78</v>
      </c>
      <c r="C46" s="7"/>
      <c r="D46" s="7"/>
      <c r="E46" s="7"/>
      <c r="F46" s="7"/>
      <c r="G46" s="7"/>
      <c r="H46" s="9"/>
    </row>
    <row r="47" spans="2:17" ht="18.75" x14ac:dyDescent="0.3">
      <c r="B47" s="38" t="s">
        <v>27</v>
      </c>
      <c r="C47" s="7"/>
      <c r="D47" s="7"/>
      <c r="E47" s="7"/>
      <c r="F47" s="7"/>
      <c r="G47" s="7"/>
      <c r="H47" s="11"/>
      <c r="I47" s="7"/>
      <c r="J47" s="7"/>
      <c r="L47" s="7"/>
      <c r="M47" s="7"/>
    </row>
    <row r="48" spans="2:17" x14ac:dyDescent="0.25">
      <c r="B48" s="37">
        <f>(H16*M15)+(H23*M22)+(H30*M29)+(H37*M36)</f>
        <v>100</v>
      </c>
      <c r="D48" s="7"/>
    </row>
    <row r="49" spans="2:13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</sheetData>
  <sheetProtection sheet="1" objects="1" scenarios="1" selectLockedCells="1"/>
  <dataValidations disablePrompts="1" count="1">
    <dataValidation type="custom" errorStyle="information" allowBlank="1" showInputMessage="1" showErrorMessage="1" errorTitle="Noten Eingabe" error="Bitte ein &quot;x&quot; eingeben" sqref="I17:M17 I24:M24 I31:M31 I38:M38" xr:uid="{4D91000A-1396-4BD3-BD73-87C7004C184F}">
      <formula1>I17="x"</formula1>
    </dataValidation>
  </dataValidations>
  <printOptions horizontalCentered="1"/>
  <pageMargins left="0.23622047244094491" right="0.23622047244094491" top="0.55118110236220474" bottom="0.74803149606299213" header="0.11811023622047245" footer="0.31496062992125984"/>
  <pageSetup paperSize="9" orientation="portrait" r:id="rId1"/>
  <headerFooter alignWithMargins="0">
    <oddFooter>&amp;L&amp;9&amp;F / &amp;A&amp;R&amp;9&amp;D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004BD-E5B5-4724-A154-393EC567C9BA}">
  <sheetPr>
    <tabColor indexed="60"/>
  </sheetPr>
  <dimension ref="B1:Q49"/>
  <sheetViews>
    <sheetView showGridLines="0" tabSelected="1" zoomScale="106" zoomScaleNormal="106" workbookViewId="0">
      <selection activeCell="I38" sqref="I38"/>
    </sheetView>
  </sheetViews>
  <sheetFormatPr baseColWidth="10" defaultRowHeight="15" x14ac:dyDescent="0.25"/>
  <cols>
    <col min="1" max="1" width="1.5703125" style="6" customWidth="1"/>
    <col min="2" max="2" width="13" style="6" customWidth="1"/>
    <col min="3" max="3" width="11.42578125" style="6"/>
    <col min="4" max="4" width="13.7109375" style="6" customWidth="1"/>
    <col min="5" max="5" width="11.42578125" style="6"/>
    <col min="6" max="6" width="14" style="6" customWidth="1"/>
    <col min="7" max="7" width="3.7109375" style="6" customWidth="1"/>
    <col min="8" max="8" width="10.5703125" style="6" customWidth="1"/>
    <col min="9" max="13" width="3.5703125" style="6" customWidth="1"/>
    <col min="14" max="16384" width="11.42578125" style="6"/>
  </cols>
  <sheetData>
    <row r="1" spans="2:13" ht="28.5" x14ac:dyDescent="0.45">
      <c r="B1" s="25" t="s">
        <v>145</v>
      </c>
      <c r="C1" s="7"/>
      <c r="D1" s="7"/>
      <c r="E1" s="7"/>
      <c r="F1" s="23"/>
      <c r="I1" s="7"/>
      <c r="J1" s="7"/>
      <c r="K1" s="7"/>
      <c r="L1" s="7"/>
    </row>
    <row r="2" spans="2:13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2:13" x14ac:dyDescent="0.25">
      <c r="B3" s="26" t="s">
        <v>0</v>
      </c>
      <c r="C3" s="29" t="s">
        <v>144</v>
      </c>
      <c r="D3" s="30"/>
      <c r="E3" s="7"/>
      <c r="F3" s="26" t="s">
        <v>133</v>
      </c>
      <c r="G3" s="26"/>
      <c r="H3" s="35">
        <v>45474</v>
      </c>
      <c r="I3" s="7"/>
      <c r="J3" s="7"/>
      <c r="K3" s="7"/>
      <c r="L3" s="7"/>
    </row>
    <row r="4" spans="2:13" x14ac:dyDescent="0.25">
      <c r="B4" s="26"/>
      <c r="C4" s="13"/>
      <c r="D4" s="7"/>
      <c r="E4" s="7"/>
      <c r="F4" s="26"/>
      <c r="G4" s="26"/>
      <c r="H4" s="33"/>
      <c r="I4" s="7"/>
      <c r="J4" s="7"/>
      <c r="K4" s="7"/>
      <c r="L4" s="7"/>
    </row>
    <row r="5" spans="2:13" x14ac:dyDescent="0.25">
      <c r="B5" s="26" t="s">
        <v>131</v>
      </c>
      <c r="C5" s="29"/>
      <c r="D5" s="30"/>
      <c r="E5" s="7"/>
      <c r="F5" s="26" t="s">
        <v>132</v>
      </c>
      <c r="G5" s="26"/>
      <c r="H5" s="32"/>
      <c r="I5" s="7"/>
      <c r="J5" s="7"/>
      <c r="K5" s="7"/>
      <c r="L5" s="7"/>
    </row>
    <row r="6" spans="2:13" x14ac:dyDescent="0.25">
      <c r="B6" s="26"/>
      <c r="C6" s="13"/>
      <c r="D6" s="7"/>
      <c r="E6" s="7"/>
      <c r="F6" s="26"/>
      <c r="G6" s="26"/>
      <c r="H6" s="33"/>
      <c r="I6" s="7"/>
      <c r="J6" s="7"/>
      <c r="K6" s="7"/>
      <c r="L6" s="7"/>
    </row>
    <row r="7" spans="2:13" x14ac:dyDescent="0.25">
      <c r="B7" s="26" t="s">
        <v>22</v>
      </c>
      <c r="C7" s="29"/>
      <c r="D7" s="30"/>
      <c r="E7" s="7"/>
      <c r="F7" s="26" t="s">
        <v>20</v>
      </c>
      <c r="G7" s="26"/>
      <c r="H7" s="34"/>
      <c r="I7" s="7"/>
      <c r="J7" s="7"/>
      <c r="K7" s="7"/>
      <c r="L7" s="7"/>
    </row>
    <row r="8" spans="2:13" x14ac:dyDescent="0.25">
      <c r="B8" s="26"/>
      <c r="C8" s="13"/>
      <c r="D8" s="7"/>
      <c r="E8" s="7"/>
      <c r="F8" s="26"/>
      <c r="G8" s="7"/>
      <c r="H8" s="14"/>
      <c r="I8" s="7"/>
      <c r="J8" s="7"/>
      <c r="K8" s="7"/>
      <c r="L8" s="7"/>
      <c r="M8" s="8"/>
    </row>
    <row r="9" spans="2:13" x14ac:dyDescent="0.25">
      <c r="B9" s="26" t="s">
        <v>23</v>
      </c>
      <c r="C9" s="29"/>
      <c r="D9" s="30"/>
      <c r="E9" s="7"/>
      <c r="F9" s="26"/>
      <c r="G9" s="7"/>
      <c r="H9" s="14"/>
      <c r="I9" s="7"/>
      <c r="J9" s="7"/>
      <c r="K9" s="7"/>
      <c r="L9" s="7"/>
      <c r="M9" s="8"/>
    </row>
    <row r="10" spans="2:13" x14ac:dyDescent="0.25">
      <c r="B10" s="26"/>
      <c r="C10" s="13"/>
      <c r="D10" s="7"/>
      <c r="E10" s="7"/>
      <c r="F10" s="26"/>
      <c r="G10" s="7"/>
      <c r="H10" s="14"/>
      <c r="I10" s="7"/>
      <c r="J10" s="7"/>
      <c r="K10" s="7"/>
      <c r="L10" s="7"/>
      <c r="M10" s="8"/>
    </row>
    <row r="11" spans="2:13" x14ac:dyDescent="0.25">
      <c r="B11" s="26" t="s">
        <v>24</v>
      </c>
      <c r="C11" s="31"/>
      <c r="D11" s="30"/>
      <c r="E11" s="7"/>
      <c r="F11" s="27"/>
      <c r="I11" s="7"/>
      <c r="J11" s="7"/>
      <c r="K11" s="7"/>
      <c r="L11" s="7"/>
      <c r="M11" s="8"/>
    </row>
    <row r="12" spans="2:13" x14ac:dyDescent="0.25">
      <c r="B12" s="7"/>
      <c r="C12" s="7"/>
      <c r="D12" s="7"/>
      <c r="E12" s="7"/>
      <c r="F12" s="26"/>
      <c r="G12" s="7"/>
      <c r="H12" s="7"/>
      <c r="I12" s="7"/>
      <c r="J12" s="7"/>
      <c r="K12" s="7"/>
      <c r="L12" s="7"/>
      <c r="M12" s="8"/>
    </row>
    <row r="13" spans="2:13" ht="18.75" x14ac:dyDescent="0.3">
      <c r="B13" s="28" t="s">
        <v>19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2:13" x14ac:dyDescent="0.25">
      <c r="B14" s="24" t="s">
        <v>1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2:13" x14ac:dyDescent="0.25">
      <c r="B15" s="24" t="s">
        <v>60</v>
      </c>
      <c r="C15" s="7"/>
      <c r="D15" s="7"/>
      <c r="E15" s="7"/>
      <c r="F15" s="7"/>
      <c r="G15" s="7"/>
      <c r="H15" s="12" t="s">
        <v>57</v>
      </c>
      <c r="I15" s="12">
        <v>1</v>
      </c>
      <c r="J15" s="12">
        <v>2</v>
      </c>
      <c r="K15" s="12">
        <v>3</v>
      </c>
      <c r="L15" s="12">
        <v>4</v>
      </c>
      <c r="M15" s="12">
        <v>5</v>
      </c>
    </row>
    <row r="16" spans="2:13" x14ac:dyDescent="0.25">
      <c r="H16" s="39">
        <f>+WeinScore!D17</f>
        <v>2</v>
      </c>
      <c r="I16" s="40">
        <f>IF(I17="x",I15*$H16,0)</f>
        <v>0</v>
      </c>
      <c r="J16" s="40">
        <f t="shared" ref="J16:M16" si="0">IF(J17="x",J15*$H16,0)</f>
        <v>0</v>
      </c>
      <c r="K16" s="40">
        <f t="shared" si="0"/>
        <v>0</v>
      </c>
      <c r="L16" s="40">
        <f t="shared" si="0"/>
        <v>0</v>
      </c>
      <c r="M16" s="40">
        <f t="shared" si="0"/>
        <v>0</v>
      </c>
    </row>
    <row r="17" spans="2:13" x14ac:dyDescent="0.25">
      <c r="B17" s="26" t="s">
        <v>21</v>
      </c>
      <c r="C17" s="29" t="s">
        <v>142</v>
      </c>
      <c r="D17" s="36"/>
      <c r="E17" s="36"/>
      <c r="F17" s="36"/>
      <c r="G17" s="22"/>
      <c r="H17" s="12" t="s">
        <v>58</v>
      </c>
      <c r="I17" s="41"/>
      <c r="J17" s="41"/>
      <c r="K17" s="41"/>
      <c r="L17" s="41"/>
      <c r="M17" s="41"/>
    </row>
    <row r="18" spans="2:13" x14ac:dyDescent="0.25">
      <c r="B18" s="7"/>
      <c r="C18" s="7"/>
      <c r="D18" s="7"/>
      <c r="E18" s="7"/>
      <c r="F18" s="7"/>
      <c r="G18" s="7"/>
      <c r="H18" s="9"/>
      <c r="I18" s="64" t="str">
        <f>IF($M18&lt;1,"Wert eingeben",IF(M18&gt;=2,"Falsche Eingabe","Bewertet"))</f>
        <v>Wert eingeben</v>
      </c>
      <c r="J18" s="62"/>
      <c r="K18" s="62"/>
      <c r="L18" s="61"/>
      <c r="M18" s="59">
        <f>COUNTA(I17:M17)</f>
        <v>0</v>
      </c>
    </row>
    <row r="19" spans="2:13" x14ac:dyDescent="0.25">
      <c r="B19" s="7"/>
      <c r="C19" s="7"/>
      <c r="D19" s="7"/>
      <c r="E19" s="7"/>
      <c r="F19" s="7"/>
      <c r="G19" s="7"/>
      <c r="H19" s="9"/>
      <c r="I19" s="58"/>
      <c r="K19" s="58"/>
      <c r="L19" s="58"/>
      <c r="M19" s="59">
        <f>IF(M18=1,1,0)</f>
        <v>0</v>
      </c>
    </row>
    <row r="20" spans="2:13" ht="18.75" x14ac:dyDescent="0.3">
      <c r="B20" s="28" t="s">
        <v>25</v>
      </c>
      <c r="C20" s="7"/>
      <c r="D20" s="7"/>
      <c r="E20" s="7"/>
      <c r="F20" s="7"/>
      <c r="G20" s="7"/>
      <c r="H20" s="9"/>
      <c r="I20" s="7"/>
      <c r="K20" s="7"/>
      <c r="L20" s="7"/>
      <c r="M20" s="66"/>
    </row>
    <row r="21" spans="2:13" x14ac:dyDescent="0.25">
      <c r="B21" s="24" t="s">
        <v>92</v>
      </c>
      <c r="C21" s="7"/>
      <c r="D21" s="7"/>
      <c r="E21" s="7"/>
      <c r="F21" s="7"/>
      <c r="G21" s="7"/>
      <c r="H21" s="9"/>
      <c r="I21" s="7"/>
      <c r="J21" s="7"/>
      <c r="K21" s="7"/>
      <c r="L21" s="7"/>
      <c r="M21" s="66"/>
    </row>
    <row r="22" spans="2:13" x14ac:dyDescent="0.25">
      <c r="B22" s="24" t="s">
        <v>61</v>
      </c>
      <c r="C22" s="7"/>
      <c r="D22" s="7"/>
      <c r="E22" s="7"/>
      <c r="F22" s="7"/>
      <c r="G22" s="7"/>
      <c r="H22" s="12" t="s">
        <v>57</v>
      </c>
      <c r="I22" s="12">
        <v>1</v>
      </c>
      <c r="J22" s="12">
        <v>2</v>
      </c>
      <c r="K22" s="12">
        <v>3</v>
      </c>
      <c r="L22" s="12">
        <v>4</v>
      </c>
      <c r="M22" s="12">
        <v>5</v>
      </c>
    </row>
    <row r="23" spans="2:13" x14ac:dyDescent="0.25">
      <c r="B23" s="7"/>
      <c r="C23" s="7"/>
      <c r="D23" s="7"/>
      <c r="E23" s="7"/>
      <c r="F23" s="7"/>
      <c r="G23" s="7"/>
      <c r="H23" s="39">
        <f>+WeinScore!D18</f>
        <v>4</v>
      </c>
      <c r="I23" s="40">
        <f>IF(I24="x",I22*$H23,0)</f>
        <v>0</v>
      </c>
      <c r="J23" s="40">
        <f>IF(J24="x",J22*$H23,0)</f>
        <v>0</v>
      </c>
      <c r="K23" s="40">
        <f>IF(K24="x",K22*$H23,0)</f>
        <v>0</v>
      </c>
      <c r="L23" s="40">
        <f t="shared" ref="L23:M23" si="1">IF(L24="x",L22*$H23,0)</f>
        <v>0</v>
      </c>
      <c r="M23" s="40">
        <f t="shared" si="1"/>
        <v>0</v>
      </c>
    </row>
    <row r="24" spans="2:13" x14ac:dyDescent="0.25">
      <c r="B24" s="26" t="s">
        <v>21</v>
      </c>
      <c r="C24" s="29" t="s">
        <v>142</v>
      </c>
      <c r="D24" s="36"/>
      <c r="E24" s="36"/>
      <c r="F24" s="36"/>
      <c r="G24" s="22"/>
      <c r="H24" s="12" t="s">
        <v>58</v>
      </c>
      <c r="I24" s="41"/>
      <c r="J24" s="41"/>
      <c r="K24" s="41"/>
      <c r="L24" s="41"/>
      <c r="M24" s="41"/>
    </row>
    <row r="25" spans="2:13" x14ac:dyDescent="0.25">
      <c r="B25" s="7"/>
      <c r="C25" s="7"/>
      <c r="D25" s="7"/>
      <c r="E25" s="7"/>
      <c r="F25" s="7"/>
      <c r="G25" s="7"/>
      <c r="H25" s="9"/>
      <c r="I25" s="64" t="str">
        <f>IF($M25&lt;1,"Wert eingeben",IF(M25&gt;=2,"Falsche Eingabe","Bewertet"))</f>
        <v>Wert eingeben</v>
      </c>
      <c r="J25" s="62"/>
      <c r="K25" s="62"/>
      <c r="L25" s="61"/>
      <c r="M25" s="59">
        <f>COUNTA(I24:M24)</f>
        <v>0</v>
      </c>
    </row>
    <row r="26" spans="2:13" x14ac:dyDescent="0.25">
      <c r="B26" s="7"/>
      <c r="C26" s="7"/>
      <c r="D26" s="7"/>
      <c r="E26" s="7"/>
      <c r="F26" s="7"/>
      <c r="G26" s="7"/>
      <c r="H26" s="9"/>
      <c r="I26" s="58"/>
      <c r="J26" s="58"/>
      <c r="K26" s="58"/>
      <c r="L26" s="58"/>
      <c r="M26" s="59">
        <f>IF(M25=1,1,0)</f>
        <v>0</v>
      </c>
    </row>
    <row r="27" spans="2:13" ht="18.75" x14ac:dyDescent="0.3">
      <c r="B27" s="28" t="s">
        <v>26</v>
      </c>
      <c r="C27" s="7"/>
      <c r="D27" s="7"/>
      <c r="E27" s="7"/>
      <c r="F27" s="7"/>
      <c r="G27" s="7"/>
      <c r="H27" s="9"/>
      <c r="I27" s="7"/>
      <c r="J27" s="7"/>
      <c r="K27" s="7"/>
      <c r="L27" s="7"/>
      <c r="M27" s="66"/>
    </row>
    <row r="28" spans="2:13" x14ac:dyDescent="0.25">
      <c r="B28" s="24" t="s">
        <v>29</v>
      </c>
      <c r="C28" s="7"/>
      <c r="D28" s="7"/>
      <c r="E28" s="7"/>
      <c r="F28" s="7"/>
      <c r="G28" s="7"/>
      <c r="H28" s="9"/>
      <c r="I28" s="7"/>
      <c r="J28" s="7"/>
      <c r="K28" s="7"/>
      <c r="L28" s="7"/>
      <c r="M28" s="66"/>
    </row>
    <row r="29" spans="2:13" x14ac:dyDescent="0.25">
      <c r="B29" s="24" t="s">
        <v>93</v>
      </c>
      <c r="C29" s="7"/>
      <c r="D29" s="7"/>
      <c r="E29" s="7"/>
      <c r="F29" s="7"/>
      <c r="G29" s="7"/>
      <c r="H29" s="12" t="s">
        <v>57</v>
      </c>
      <c r="I29" s="12">
        <v>1</v>
      </c>
      <c r="J29" s="12">
        <v>2</v>
      </c>
      <c r="K29" s="12">
        <v>3</v>
      </c>
      <c r="L29" s="12">
        <v>4</v>
      </c>
      <c r="M29" s="12">
        <v>5</v>
      </c>
    </row>
    <row r="30" spans="2:13" x14ac:dyDescent="0.25">
      <c r="B30" s="7"/>
      <c r="C30" s="7"/>
      <c r="D30" s="7"/>
      <c r="E30" s="7"/>
      <c r="F30" s="7"/>
      <c r="G30" s="7"/>
      <c r="H30" s="39">
        <f>+WeinScore!D19</f>
        <v>6</v>
      </c>
      <c r="I30" s="40">
        <f>IF(I31="x",I29*$H30,0)</f>
        <v>0</v>
      </c>
      <c r="J30" s="40">
        <f t="shared" ref="J30:M30" si="2">IF(J31="x",J29*$H30,0)</f>
        <v>0</v>
      </c>
      <c r="K30" s="40">
        <f t="shared" si="2"/>
        <v>0</v>
      </c>
      <c r="L30" s="40">
        <f t="shared" si="2"/>
        <v>0</v>
      </c>
      <c r="M30" s="40">
        <f t="shared" si="2"/>
        <v>0</v>
      </c>
    </row>
    <row r="31" spans="2:13" x14ac:dyDescent="0.25">
      <c r="B31" s="26" t="s">
        <v>21</v>
      </c>
      <c r="C31" s="29" t="s">
        <v>142</v>
      </c>
      <c r="D31" s="36"/>
      <c r="E31" s="36"/>
      <c r="F31" s="36"/>
      <c r="G31" s="22"/>
      <c r="H31" s="12" t="s">
        <v>58</v>
      </c>
      <c r="I31" s="41"/>
      <c r="J31" s="41"/>
      <c r="K31" s="41"/>
      <c r="L31" s="41"/>
      <c r="M31" s="41"/>
    </row>
    <row r="32" spans="2:13" x14ac:dyDescent="0.25">
      <c r="B32" s="7"/>
      <c r="C32" s="7"/>
      <c r="D32" s="7"/>
      <c r="E32" s="7"/>
      <c r="F32" s="7"/>
      <c r="G32" s="7"/>
      <c r="H32" s="9"/>
      <c r="I32" s="64" t="str">
        <f>IF($M32&lt;1,"Wert eingeben",IF(M32&gt;=2,"Falsche Eingabe","Bewertet"))</f>
        <v>Wert eingeben</v>
      </c>
      <c r="J32" s="62"/>
      <c r="K32" s="62"/>
      <c r="L32" s="61"/>
      <c r="M32" s="59">
        <f>COUNTA(I31:M31)</f>
        <v>0</v>
      </c>
    </row>
    <row r="33" spans="2:17" x14ac:dyDescent="0.25">
      <c r="B33" s="7"/>
      <c r="C33" s="7"/>
      <c r="D33" s="7"/>
      <c r="E33" s="7"/>
      <c r="F33" s="7" t="s">
        <v>28</v>
      </c>
      <c r="G33" s="7"/>
      <c r="H33" s="9"/>
      <c r="I33" s="58"/>
      <c r="J33" s="58"/>
      <c r="K33" s="58"/>
      <c r="L33" s="58"/>
      <c r="M33" s="59">
        <f>IF(M32=1,1,0)</f>
        <v>0</v>
      </c>
    </row>
    <row r="34" spans="2:17" ht="18.75" x14ac:dyDescent="0.3">
      <c r="B34" s="28" t="s">
        <v>32</v>
      </c>
      <c r="C34" s="7"/>
      <c r="D34" s="7"/>
      <c r="E34" s="7"/>
      <c r="F34" s="7"/>
      <c r="G34" s="7"/>
      <c r="H34" s="9"/>
      <c r="I34" s="7"/>
      <c r="J34" s="7"/>
      <c r="K34" s="7"/>
      <c r="L34" s="7"/>
      <c r="M34" s="66"/>
    </row>
    <row r="35" spans="2:17" x14ac:dyDescent="0.25">
      <c r="B35" s="24" t="s">
        <v>2</v>
      </c>
      <c r="C35" s="7"/>
      <c r="D35" s="7"/>
      <c r="E35" s="7"/>
      <c r="F35" s="7"/>
      <c r="G35" s="7"/>
      <c r="H35" s="9"/>
      <c r="I35" s="7"/>
      <c r="J35" s="7"/>
      <c r="K35" s="7"/>
      <c r="L35" s="7"/>
      <c r="M35" s="66"/>
    </row>
    <row r="36" spans="2:17" x14ac:dyDescent="0.25">
      <c r="B36" s="24" t="s">
        <v>62</v>
      </c>
      <c r="C36" s="7"/>
      <c r="D36" s="7"/>
      <c r="E36" s="7"/>
      <c r="F36" s="7"/>
      <c r="G36" s="7"/>
      <c r="H36" s="12" t="s">
        <v>57</v>
      </c>
      <c r="I36" s="12">
        <v>1</v>
      </c>
      <c r="J36" s="12">
        <v>2</v>
      </c>
      <c r="K36" s="12">
        <v>3</v>
      </c>
      <c r="L36" s="12">
        <v>4</v>
      </c>
      <c r="M36" s="12">
        <v>5</v>
      </c>
    </row>
    <row r="37" spans="2:17" x14ac:dyDescent="0.25">
      <c r="B37" s="7"/>
      <c r="C37" s="7"/>
      <c r="D37" s="7"/>
      <c r="E37" s="7"/>
      <c r="F37" s="7"/>
      <c r="G37" s="7"/>
      <c r="H37" s="39">
        <f>+WeinScore!D20</f>
        <v>8</v>
      </c>
      <c r="I37" s="40">
        <f>IF(I38="x",I36*$H37,0)</f>
        <v>0</v>
      </c>
      <c r="J37" s="40">
        <f t="shared" ref="J37:M37" si="3">IF(J38="x",J36*$H37,0)</f>
        <v>0</v>
      </c>
      <c r="K37" s="40">
        <f t="shared" si="3"/>
        <v>0</v>
      </c>
      <c r="L37" s="40">
        <f t="shared" si="3"/>
        <v>0</v>
      </c>
      <c r="M37" s="40">
        <f t="shared" si="3"/>
        <v>0</v>
      </c>
    </row>
    <row r="38" spans="2:17" x14ac:dyDescent="0.25">
      <c r="B38" s="26" t="s">
        <v>21</v>
      </c>
      <c r="C38" s="29" t="s">
        <v>143</v>
      </c>
      <c r="D38" s="36"/>
      <c r="E38" s="36"/>
      <c r="F38" s="36"/>
      <c r="G38" s="22"/>
      <c r="H38" s="12" t="s">
        <v>58</v>
      </c>
      <c r="I38" s="41"/>
      <c r="J38" s="41"/>
      <c r="K38" s="41"/>
      <c r="L38" s="41"/>
      <c r="M38" s="41"/>
    </row>
    <row r="39" spans="2:17" x14ac:dyDescent="0.25">
      <c r="I39" s="64" t="str">
        <f>IF($M39&lt;1,"Wert eingeben",IF(M39&gt;=2,"Falsche Eingabe","Bewertet"))</f>
        <v>Wert eingeben</v>
      </c>
      <c r="J39" s="62"/>
      <c r="K39" s="62"/>
      <c r="L39" s="61"/>
      <c r="M39" s="59">
        <f>COUNTA(I38:M38)</f>
        <v>0</v>
      </c>
    </row>
    <row r="40" spans="2:17" x14ac:dyDescent="0.25">
      <c r="B40" s="7"/>
      <c r="C40" s="7"/>
      <c r="D40" s="7"/>
      <c r="E40" s="7"/>
      <c r="F40" s="7"/>
      <c r="G40" s="7"/>
      <c r="H40" s="9"/>
      <c r="I40" s="60"/>
      <c r="J40" s="58"/>
      <c r="K40" s="58"/>
      <c r="L40" s="58"/>
      <c r="M40" s="59">
        <f>IF(M39=1,1,0)</f>
        <v>0</v>
      </c>
    </row>
    <row r="41" spans="2:17" x14ac:dyDescent="0.25">
      <c r="B41" s="24" t="s">
        <v>38</v>
      </c>
      <c r="C41" s="52"/>
      <c r="D41" s="7"/>
      <c r="E41" s="7"/>
      <c r="F41" s="7"/>
      <c r="M41" s="59">
        <f>SUM(M19,M26,M33,M40)</f>
        <v>0</v>
      </c>
      <c r="N41" s="62"/>
      <c r="O41" s="62"/>
      <c r="P41" s="61"/>
      <c r="Q41" s="63"/>
    </row>
    <row r="42" spans="2:17" x14ac:dyDescent="0.25">
      <c r="B42" s="24" t="s">
        <v>130</v>
      </c>
      <c r="C42" s="53"/>
      <c r="G42" s="7"/>
      <c r="H42" s="39" t="s">
        <v>59</v>
      </c>
      <c r="I42" s="40">
        <f>+I16+I23+I30+I37</f>
        <v>0</v>
      </c>
      <c r="J42" s="40">
        <f>+J16+J23+J30+J37</f>
        <v>0</v>
      </c>
      <c r="K42" s="40">
        <f>+K16+K23+K30+K37</f>
        <v>0</v>
      </c>
      <c r="L42" s="40">
        <f>+L16+L23+L30+L37</f>
        <v>0</v>
      </c>
      <c r="M42" s="40">
        <f>+M16+M23+M30+M37</f>
        <v>0</v>
      </c>
    </row>
    <row r="43" spans="2:17" x14ac:dyDescent="0.25">
      <c r="B43" s="7"/>
      <c r="C43" s="7"/>
      <c r="D43" s="7"/>
      <c r="E43" s="7"/>
      <c r="H43" s="65" t="str">
        <f>IF($B46&lt;20,"&lt;20",IF(B46&gt;=101,"&gt;100","Berechnet"))</f>
        <v>&lt;20</v>
      </c>
      <c r="I43" s="64" t="str">
        <f>IF($M41&lt;&gt;4,"Bitte korrekt bewerten","Berechnung erledigt")</f>
        <v>Bitte korrekt bewerten</v>
      </c>
      <c r="J43" s="61"/>
      <c r="K43" s="61"/>
      <c r="L43" s="61"/>
    </row>
    <row r="44" spans="2:17" ht="18.75" x14ac:dyDescent="0.3">
      <c r="B44" s="28" t="s">
        <v>146</v>
      </c>
      <c r="C44" s="67" t="str">
        <f>IF(M41=4,+B46,"")</f>
        <v/>
      </c>
      <c r="D44" s="69" t="str">
        <f>_xlfn.XLOOKUP(C44,WeinScore!B61:B69,WeinScore!C61:C69,"!!",1,1)</f>
        <v>!!</v>
      </c>
      <c r="E44" s="68"/>
      <c r="F44" s="67" t="str">
        <f>_xlfn.XLOOKUP(C44,WeinScore!B61:B69,WeinScore!D61:D69,"!!",1,1)</f>
        <v>!!</v>
      </c>
      <c r="M44" s="65"/>
    </row>
    <row r="45" spans="2:17" x14ac:dyDescent="0.25">
      <c r="C45" s="7"/>
      <c r="D45" s="9"/>
      <c r="E45" s="10"/>
      <c r="H45" s="9"/>
    </row>
    <row r="46" spans="2:17" x14ac:dyDescent="0.25">
      <c r="B46" s="37">
        <f>SUM(I42:M42)</f>
        <v>0</v>
      </c>
      <c r="C46" s="7"/>
      <c r="D46" s="7"/>
      <c r="E46" s="7"/>
      <c r="F46" s="7"/>
      <c r="G46" s="7"/>
      <c r="H46" s="9"/>
    </row>
    <row r="47" spans="2:17" ht="18.75" x14ac:dyDescent="0.3">
      <c r="B47" s="38" t="s">
        <v>27</v>
      </c>
      <c r="C47" s="7"/>
      <c r="D47" s="7"/>
      <c r="E47" s="7"/>
      <c r="F47" s="7"/>
      <c r="G47" s="7"/>
      <c r="H47" s="11"/>
      <c r="I47" s="7"/>
      <c r="J47" s="7"/>
      <c r="L47" s="7"/>
      <c r="M47" s="7"/>
    </row>
    <row r="48" spans="2:17" x14ac:dyDescent="0.25">
      <c r="B48" s="37">
        <f>(H16*M15)+(H23*M22)+(H30*M29)+(H37*M36)</f>
        <v>100</v>
      </c>
      <c r="D48" s="7"/>
    </row>
    <row r="49" spans="2:13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</sheetData>
  <sheetProtection sheet="1" objects="1" scenarios="1" selectLockedCells="1"/>
  <dataValidations count="1">
    <dataValidation type="custom" errorStyle="information" allowBlank="1" showInputMessage="1" showErrorMessage="1" errorTitle="Noten Eingabe" error="Bitte ein &quot;x&quot; eingeben" sqref="I17:M17 I24:M24 I31:M31 I38:M38" xr:uid="{8E28BEF7-421E-44D7-9494-C9C11A8002C2}">
      <formula1>I17="x"</formula1>
    </dataValidation>
  </dataValidations>
  <printOptions horizontalCentered="1"/>
  <pageMargins left="0.23622047244094491" right="0.23622047244094491" top="0.55118110236220474" bottom="0.74803149606299213" header="0.11811023622047245" footer="0.31496062992125984"/>
  <pageSetup paperSize="9" orientation="portrait" r:id="rId1"/>
  <headerFooter alignWithMargins="0">
    <oddFooter>&amp;L&amp;9&amp;F / &amp;A&amp;R&amp;9&amp;D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6731-78B3-4C7D-8906-98E4EA8AA11B}">
  <sheetPr>
    <tabColor indexed="47"/>
  </sheetPr>
  <dimension ref="A1:J66"/>
  <sheetViews>
    <sheetView showGridLines="0" zoomScale="121" zoomScaleNormal="121" workbookViewId="0"/>
  </sheetViews>
  <sheetFormatPr baseColWidth="10" defaultRowHeight="12" x14ac:dyDescent="0.2"/>
  <cols>
    <col min="1" max="1" width="4.7109375" style="2" customWidth="1"/>
    <col min="2" max="2" width="15.5703125" style="2" customWidth="1"/>
    <col min="3" max="3" width="10.42578125" style="2" customWidth="1"/>
    <col min="4" max="4" width="11.42578125" style="2"/>
    <col min="5" max="5" width="14" style="2" customWidth="1"/>
    <col min="6" max="6" width="11.42578125" style="2"/>
    <col min="7" max="11" width="12.42578125" style="2" customWidth="1"/>
    <col min="12" max="16384" width="11.42578125" style="2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 x14ac:dyDescent="0.3">
      <c r="A2" s="1"/>
      <c r="B2" s="19" t="s">
        <v>147</v>
      </c>
      <c r="C2" s="1"/>
      <c r="D2" s="1"/>
      <c r="E2" s="1"/>
      <c r="F2" s="1"/>
      <c r="G2" s="1"/>
      <c r="H2" s="1"/>
      <c r="I2" s="1"/>
    </row>
    <row r="3" spans="1:10" x14ac:dyDescent="0.2">
      <c r="A3" s="1"/>
      <c r="B3" s="1"/>
      <c r="C3" s="1"/>
      <c r="D3" s="1"/>
      <c r="E3" s="1"/>
      <c r="F3" s="1"/>
      <c r="G3" s="1"/>
      <c r="H3" s="1"/>
      <c r="I3" s="1"/>
    </row>
    <row r="4" spans="1:10" x14ac:dyDescent="0.2">
      <c r="A4" s="1"/>
      <c r="B4" s="1" t="s">
        <v>5</v>
      </c>
      <c r="C4" s="1"/>
      <c r="D4" s="1"/>
      <c r="E4" s="1"/>
      <c r="F4" s="1"/>
      <c r="G4" s="1"/>
      <c r="H4" s="1"/>
      <c r="I4" s="1"/>
    </row>
    <row r="5" spans="1:10" x14ac:dyDescent="0.2">
      <c r="A5" s="1"/>
      <c r="B5" s="1" t="s">
        <v>30</v>
      </c>
      <c r="C5" s="1"/>
      <c r="D5" s="1"/>
      <c r="E5" s="1"/>
      <c r="F5" s="1"/>
      <c r="G5" s="1"/>
      <c r="H5" s="1"/>
      <c r="I5" s="1"/>
    </row>
    <row r="6" spans="1:10" x14ac:dyDescent="0.2">
      <c r="A6" s="1"/>
      <c r="B6" s="1" t="s">
        <v>31</v>
      </c>
      <c r="C6" s="1"/>
      <c r="D6" s="1"/>
      <c r="E6" s="1"/>
      <c r="F6" s="1"/>
      <c r="G6" s="1"/>
      <c r="H6" s="1"/>
      <c r="I6" s="1"/>
    </row>
    <row r="7" spans="1:10" x14ac:dyDescent="0.2">
      <c r="A7" s="1"/>
      <c r="B7" s="1" t="s">
        <v>42</v>
      </c>
      <c r="C7" s="1"/>
      <c r="D7" s="1"/>
      <c r="E7" s="1"/>
      <c r="F7" s="1"/>
      <c r="G7" s="1"/>
      <c r="H7" s="1"/>
      <c r="I7" s="1"/>
    </row>
    <row r="8" spans="1:10" x14ac:dyDescent="0.2">
      <c r="A8" s="1"/>
      <c r="B8" s="1" t="s">
        <v>41</v>
      </c>
      <c r="C8" s="1"/>
      <c r="D8" s="1"/>
      <c r="E8" s="1"/>
      <c r="F8" s="1"/>
      <c r="G8" s="1"/>
      <c r="H8" s="1"/>
      <c r="I8" s="3"/>
    </row>
    <row r="9" spans="1:10" x14ac:dyDescent="0.2">
      <c r="A9" s="1"/>
      <c r="B9" s="1" t="s">
        <v>148</v>
      </c>
      <c r="C9" s="1"/>
      <c r="D9" s="1"/>
      <c r="E9" s="1"/>
      <c r="F9" s="1"/>
      <c r="G9" s="1"/>
      <c r="H9" s="1"/>
      <c r="I9" s="3"/>
    </row>
    <row r="10" spans="1:10" x14ac:dyDescent="0.2">
      <c r="B10" s="1"/>
      <c r="C10" s="1"/>
      <c r="D10" s="1"/>
      <c r="E10" s="1"/>
      <c r="F10" s="1"/>
      <c r="G10" s="1"/>
      <c r="H10" s="1"/>
      <c r="I10" s="1"/>
    </row>
    <row r="11" spans="1:10" x14ac:dyDescent="0.2">
      <c r="A11" s="1"/>
      <c r="C11" s="1"/>
      <c r="D11" s="1"/>
      <c r="E11" s="1"/>
      <c r="F11" s="1"/>
      <c r="G11" s="1"/>
      <c r="H11" s="1"/>
      <c r="I11" s="1"/>
    </row>
    <row r="12" spans="1:10" x14ac:dyDescent="0.2">
      <c r="C12" s="1"/>
      <c r="D12" s="1"/>
      <c r="E12" s="1"/>
      <c r="F12" s="1"/>
      <c r="G12" s="1"/>
      <c r="H12" s="1"/>
      <c r="I12" s="1"/>
      <c r="J12" s="1"/>
    </row>
    <row r="13" spans="1:10" x14ac:dyDescent="0.2"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">
      <c r="B14" s="1"/>
      <c r="C14" s="1"/>
      <c r="D14" s="1"/>
      <c r="E14" s="1"/>
      <c r="F14" s="1"/>
      <c r="G14" s="1"/>
      <c r="H14" s="1"/>
      <c r="I14" s="1"/>
      <c r="J14" s="1"/>
    </row>
    <row r="15" spans="1:10" ht="12.75" x14ac:dyDescent="0.2">
      <c r="B15" s="16" t="s">
        <v>40</v>
      </c>
      <c r="C15" s="54" t="s">
        <v>109</v>
      </c>
      <c r="E15" s="54" t="s">
        <v>110</v>
      </c>
      <c r="F15" s="1"/>
      <c r="G15" s="1"/>
      <c r="H15" s="1"/>
      <c r="I15" s="1"/>
      <c r="J15" s="1"/>
    </row>
    <row r="16" spans="1:10" x14ac:dyDescent="0.2">
      <c r="B16" s="50" t="s">
        <v>108</v>
      </c>
      <c r="C16" s="1" t="s">
        <v>33</v>
      </c>
      <c r="E16" s="55">
        <v>1</v>
      </c>
      <c r="F16" s="1"/>
      <c r="G16" s="1"/>
      <c r="H16" s="1"/>
      <c r="I16" s="1"/>
      <c r="J16" s="1"/>
    </row>
    <row r="17" spans="1:10" x14ac:dyDescent="0.2">
      <c r="B17" s="1" t="s">
        <v>103</v>
      </c>
      <c r="C17" s="1" t="s">
        <v>34</v>
      </c>
      <c r="E17" s="55">
        <v>2</v>
      </c>
      <c r="F17" s="1"/>
      <c r="G17" s="1"/>
      <c r="H17" s="1"/>
      <c r="I17" s="1"/>
      <c r="J17" s="1"/>
    </row>
    <row r="18" spans="1:10" x14ac:dyDescent="0.2">
      <c r="B18" s="1" t="s">
        <v>104</v>
      </c>
      <c r="C18" s="1" t="s">
        <v>94</v>
      </c>
      <c r="E18" s="56" t="s">
        <v>95</v>
      </c>
      <c r="F18" s="1"/>
      <c r="G18" s="1"/>
      <c r="H18" s="1"/>
      <c r="I18" s="1"/>
      <c r="J18" s="1"/>
    </row>
    <row r="19" spans="1:10" x14ac:dyDescent="0.2">
      <c r="B19" s="1" t="s">
        <v>111</v>
      </c>
      <c r="C19" s="1" t="s">
        <v>35</v>
      </c>
      <c r="E19" s="55">
        <v>3</v>
      </c>
      <c r="F19" s="1"/>
      <c r="G19" s="1"/>
      <c r="H19" s="1"/>
      <c r="I19" s="1"/>
      <c r="J19" s="1"/>
    </row>
    <row r="20" spans="1:10" x14ac:dyDescent="0.2">
      <c r="B20" s="1" t="s">
        <v>127</v>
      </c>
      <c r="C20" s="1" t="s">
        <v>123</v>
      </c>
      <c r="E20" s="55">
        <v>4</v>
      </c>
      <c r="F20" s="1"/>
      <c r="G20" s="1"/>
      <c r="H20" s="1"/>
      <c r="I20" s="1"/>
      <c r="J20" s="1"/>
    </row>
    <row r="21" spans="1:10" x14ac:dyDescent="0.2">
      <c r="B21" s="1" t="s">
        <v>128</v>
      </c>
      <c r="C21" s="1" t="s">
        <v>36</v>
      </c>
      <c r="E21" s="55">
        <v>5</v>
      </c>
      <c r="F21" s="1"/>
      <c r="G21" s="1"/>
      <c r="H21" s="1"/>
      <c r="I21" s="1"/>
      <c r="J21" s="1"/>
    </row>
    <row r="22" spans="1:10" x14ac:dyDescent="0.2">
      <c r="B22" s="1" t="s">
        <v>105</v>
      </c>
      <c r="C22" s="1" t="s">
        <v>37</v>
      </c>
      <c r="E22" s="55" t="s">
        <v>126</v>
      </c>
      <c r="F22" s="1"/>
      <c r="G22" s="1"/>
      <c r="H22" s="1"/>
      <c r="I22" s="1"/>
      <c r="J22" s="1"/>
    </row>
    <row r="23" spans="1:10" x14ac:dyDescent="0.2">
      <c r="B23" s="1" t="s">
        <v>107</v>
      </c>
      <c r="C23" s="1" t="s">
        <v>64</v>
      </c>
      <c r="E23" s="55">
        <v>6</v>
      </c>
      <c r="F23" s="1"/>
      <c r="G23" s="1"/>
      <c r="H23" s="1"/>
      <c r="I23" s="1"/>
      <c r="J23" s="1"/>
    </row>
    <row r="24" spans="1:10" x14ac:dyDescent="0.2">
      <c r="B24" s="1" t="s">
        <v>106</v>
      </c>
      <c r="C24" s="1" t="s">
        <v>96</v>
      </c>
      <c r="E24" s="56" t="s">
        <v>97</v>
      </c>
      <c r="F24" s="1"/>
      <c r="G24" s="1"/>
      <c r="H24" s="1"/>
      <c r="I24" s="1"/>
      <c r="J24" s="1"/>
    </row>
    <row r="25" spans="1:10" x14ac:dyDescent="0.2">
      <c r="B25" s="1"/>
      <c r="C25" s="1"/>
      <c r="F25" s="1"/>
      <c r="G25" s="1"/>
      <c r="H25" s="1"/>
      <c r="I25" s="1"/>
      <c r="J25" s="1"/>
    </row>
    <row r="26" spans="1:10" x14ac:dyDescent="0.2">
      <c r="B26" s="1" t="s">
        <v>65</v>
      </c>
      <c r="C26" s="1"/>
      <c r="F26" s="1"/>
      <c r="G26" s="1"/>
      <c r="H26" s="1"/>
      <c r="I26" s="1"/>
      <c r="J26" s="1"/>
    </row>
    <row r="27" spans="1:10" x14ac:dyDescent="0.2">
      <c r="B27" s="1" t="s">
        <v>66</v>
      </c>
      <c r="C27" s="1"/>
      <c r="F27" s="1"/>
      <c r="G27" s="1"/>
      <c r="H27" s="1"/>
      <c r="I27" s="1"/>
      <c r="J27" s="1"/>
    </row>
    <row r="28" spans="1:10" x14ac:dyDescent="0.2">
      <c r="B28" s="1" t="s">
        <v>67</v>
      </c>
      <c r="C28" s="1"/>
      <c r="F28" s="1"/>
      <c r="G28" s="1"/>
      <c r="H28" s="1"/>
      <c r="I28" s="1"/>
      <c r="J28" s="1"/>
    </row>
    <row r="29" spans="1:10" x14ac:dyDescent="0.2">
      <c r="B29" s="1"/>
      <c r="C29" s="1"/>
      <c r="F29" s="1"/>
      <c r="G29" s="1"/>
      <c r="H29" s="1"/>
      <c r="I29" s="1"/>
      <c r="J29" s="1"/>
    </row>
    <row r="30" spans="1:10" x14ac:dyDescent="0.2">
      <c r="C30" s="1"/>
      <c r="D30" s="1"/>
      <c r="E30" s="1"/>
      <c r="F30" s="1"/>
      <c r="G30" s="1"/>
      <c r="H30" s="1"/>
      <c r="I30" s="1"/>
      <c r="J30" s="1"/>
    </row>
    <row r="31" spans="1:10" x14ac:dyDescent="0.2">
      <c r="A31" s="1"/>
      <c r="B31" s="1" t="s">
        <v>4</v>
      </c>
      <c r="C31" s="1"/>
      <c r="D31" s="1"/>
      <c r="E31" s="1"/>
      <c r="F31" s="1"/>
      <c r="G31" s="1"/>
      <c r="H31" s="1"/>
      <c r="I31" s="1"/>
      <c r="J31" s="1"/>
    </row>
    <row r="32" spans="1:10" x14ac:dyDescent="0.2">
      <c r="A32" s="1"/>
      <c r="B32" s="2" t="s">
        <v>63</v>
      </c>
      <c r="D32" s="1"/>
      <c r="E32" s="1"/>
      <c r="F32" s="1"/>
      <c r="G32" s="1"/>
      <c r="H32" s="1"/>
      <c r="I32" s="1"/>
      <c r="J32" s="1"/>
    </row>
    <row r="33" spans="1:10" x14ac:dyDescent="0.2">
      <c r="A33" s="1"/>
      <c r="B33" s="21" t="s">
        <v>156</v>
      </c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"/>
      <c r="C34" s="1"/>
      <c r="D34" s="1"/>
      <c r="E34" s="1"/>
      <c r="F34" s="1"/>
      <c r="G34" s="1"/>
      <c r="H34" s="1"/>
      <c r="I34" s="1"/>
      <c r="J34" s="1"/>
    </row>
    <row r="35" spans="1:1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"/>
      <c r="B36" s="1" t="s">
        <v>12</v>
      </c>
      <c r="C36" s="1"/>
      <c r="D36" s="1"/>
      <c r="E36" s="1"/>
      <c r="F36" s="1"/>
      <c r="G36" s="1"/>
      <c r="H36" s="1"/>
      <c r="I36" s="1"/>
      <c r="J36" s="1"/>
    </row>
    <row r="37" spans="1:1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x14ac:dyDescent="0.25">
      <c r="A38" s="1"/>
      <c r="B38" s="4" t="s">
        <v>149</v>
      </c>
      <c r="C38" s="1"/>
      <c r="D38" s="1"/>
      <c r="E38" s="1"/>
      <c r="F38" s="1"/>
      <c r="G38" s="1"/>
      <c r="H38" s="1"/>
      <c r="I38" s="1"/>
      <c r="J38" s="1"/>
    </row>
    <row r="39" spans="1:10" x14ac:dyDescent="0.2">
      <c r="A39" s="1"/>
      <c r="B39" s="2" t="s">
        <v>129</v>
      </c>
      <c r="C39" s="1"/>
      <c r="D39" s="1"/>
      <c r="E39" s="1"/>
      <c r="F39" s="1"/>
      <c r="G39" s="1"/>
      <c r="H39" s="1"/>
      <c r="I39" s="1"/>
      <c r="J39" s="1"/>
    </row>
    <row r="40" spans="1:10" ht="12.75" x14ac:dyDescent="0.2">
      <c r="A40" s="1"/>
      <c r="B40" s="57" t="s">
        <v>150</v>
      </c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x14ac:dyDescent="0.25">
      <c r="A42" s="1"/>
      <c r="B42" s="4" t="s">
        <v>151</v>
      </c>
      <c r="C42" s="1"/>
      <c r="D42" s="1"/>
      <c r="E42" s="1"/>
      <c r="F42" s="1"/>
      <c r="G42" s="1"/>
      <c r="H42" s="1"/>
      <c r="I42" s="1"/>
      <c r="J42" s="1"/>
    </row>
    <row r="43" spans="1:10" x14ac:dyDescent="0.2">
      <c r="B43" s="2" t="s">
        <v>13</v>
      </c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1"/>
      <c r="B44" s="46" t="s">
        <v>152</v>
      </c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x14ac:dyDescent="0.25">
      <c r="A46" s="1"/>
      <c r="B46" s="4" t="s">
        <v>153</v>
      </c>
      <c r="C46" s="1"/>
      <c r="D46" s="1"/>
      <c r="E46" s="1"/>
      <c r="F46" s="1"/>
      <c r="G46" s="1"/>
      <c r="H46" s="1"/>
      <c r="I46" s="1"/>
      <c r="J46" s="1"/>
    </row>
    <row r="47" spans="1:10" x14ac:dyDescent="0.2">
      <c r="A47" s="1"/>
      <c r="B47" s="2" t="s">
        <v>14</v>
      </c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46" t="s">
        <v>154</v>
      </c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 t="s">
        <v>15</v>
      </c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B51" s="1" t="s">
        <v>18</v>
      </c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5" t="s">
        <v>39</v>
      </c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 t="s">
        <v>16</v>
      </c>
      <c r="C54" s="1"/>
      <c r="D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47" t="s">
        <v>11</v>
      </c>
      <c r="C56" s="1"/>
      <c r="D56" s="1"/>
      <c r="E56" s="1"/>
      <c r="F56" s="1"/>
      <c r="G56" s="1"/>
      <c r="H56" s="1"/>
      <c r="I56" s="1"/>
      <c r="J56" s="1"/>
    </row>
    <row r="57" spans="1:10" x14ac:dyDescent="0.2">
      <c r="A57" s="1"/>
      <c r="B57" s="47" t="s">
        <v>6</v>
      </c>
      <c r="C57" s="1"/>
      <c r="D57" s="1"/>
      <c r="E57" s="1"/>
      <c r="F57" s="1"/>
      <c r="G57" s="1"/>
      <c r="H57" s="1"/>
      <c r="I57" s="1"/>
      <c r="J57" s="1"/>
    </row>
    <row r="58" spans="1:10" x14ac:dyDescent="0.2">
      <c r="A58" s="1"/>
      <c r="B58" s="47" t="s">
        <v>7</v>
      </c>
      <c r="C58" s="1"/>
      <c r="D58" s="1"/>
      <c r="E58" s="1"/>
      <c r="F58" s="1"/>
      <c r="G58" s="1"/>
      <c r="H58" s="1"/>
      <c r="I58" s="1"/>
    </row>
    <row r="59" spans="1:10" x14ac:dyDescent="0.2">
      <c r="A59" s="1"/>
      <c r="B59" s="5"/>
      <c r="C59" s="1"/>
      <c r="D59" s="1"/>
      <c r="E59" s="1"/>
      <c r="F59" s="1"/>
      <c r="G59" s="1"/>
      <c r="I59" s="1"/>
    </row>
    <row r="60" spans="1:10" x14ac:dyDescent="0.2">
      <c r="A60" s="1"/>
      <c r="C60" s="1"/>
      <c r="D60" s="1"/>
      <c r="E60" s="1"/>
      <c r="F60" s="1"/>
      <c r="G60" s="1"/>
      <c r="I60" s="1"/>
    </row>
    <row r="61" spans="1:10" x14ac:dyDescent="0.2">
      <c r="A61" s="1"/>
      <c r="B61" s="1" t="s">
        <v>17</v>
      </c>
      <c r="C61" s="1"/>
      <c r="D61" s="1"/>
      <c r="E61" s="1"/>
      <c r="F61" s="1"/>
      <c r="G61" s="1"/>
      <c r="I61" s="1"/>
      <c r="J61" s="1"/>
    </row>
    <row r="62" spans="1:10" x14ac:dyDescent="0.2">
      <c r="A62" s="1"/>
      <c r="B62" s="1"/>
      <c r="C62" s="1"/>
      <c r="D62" s="1"/>
      <c r="E62" s="1"/>
      <c r="F62" s="1"/>
      <c r="G62" s="1"/>
      <c r="I62" s="1"/>
      <c r="J62" s="1"/>
    </row>
    <row r="63" spans="1:10" x14ac:dyDescent="0.2">
      <c r="A63" s="1"/>
      <c r="B63" s="5" t="s">
        <v>8</v>
      </c>
      <c r="C63" s="1"/>
      <c r="D63" s="1"/>
      <c r="E63" s="1"/>
      <c r="F63" s="1"/>
      <c r="G63" s="1"/>
      <c r="I63" s="1"/>
      <c r="J63" s="1"/>
    </row>
    <row r="64" spans="1:10" x14ac:dyDescent="0.2">
      <c r="A64" s="1"/>
      <c r="B64" s="2" t="s">
        <v>155</v>
      </c>
      <c r="C64" s="1"/>
      <c r="D64" s="1"/>
      <c r="E64" s="1"/>
      <c r="F64" s="1"/>
      <c r="G64" s="1"/>
      <c r="H64" s="1"/>
      <c r="I64" s="1"/>
      <c r="J64" s="1"/>
    </row>
    <row r="65" spans="1:10" x14ac:dyDescent="0.2">
      <c r="A65" s="1"/>
      <c r="B65" s="5" t="s">
        <v>9</v>
      </c>
      <c r="C65" s="1"/>
      <c r="D65" s="1"/>
      <c r="E65" s="1"/>
      <c r="F65" s="1"/>
      <c r="G65" s="1"/>
      <c r="H65" s="1"/>
      <c r="I65" s="1"/>
      <c r="J65" s="1"/>
    </row>
    <row r="66" spans="1:10" x14ac:dyDescent="0.2">
      <c r="B66" s="5" t="s">
        <v>10</v>
      </c>
    </row>
  </sheetData>
  <sheetProtection sheet="1" objects="1" scenarios="1"/>
  <hyperlinks>
    <hyperlink ref="B57" r:id="rId1" tooltip="SWISS WINETOOL" xr:uid="{AA957C35-FADD-458C-961C-21CA99D07DA1}"/>
    <hyperlink ref="B58" r:id="rId2" tooltip="SWISS HOMETOOL" xr:uid="{8CD353BF-7A56-4D2A-A586-E9C92933E3C6}"/>
    <hyperlink ref="B56" r:id="rId3" tooltip="SWISS GENUSS" xr:uid="{AF99676E-0A7C-4CA4-952E-DF169297B68A}"/>
    <hyperlink ref="B48" r:id="rId4" tooltip="WinKeller" display="WinKeller - Datenbank" xr:uid="{196A360E-9BEC-4ED8-8D1D-47BC5793BCE3}"/>
    <hyperlink ref="B44" r:id="rId5" tooltip="WinExpert" display="WinExpert - Datenbank" xr:uid="{B8A8EB99-7E73-48ED-B818-73EEFF9B2B08}"/>
    <hyperlink ref="B52" r:id="rId6" tooltip="SWISS WEIN TIPPS - Software" xr:uid="{D43854A0-D580-4E30-8572-65F404CC88DA}"/>
    <hyperlink ref="B40" r:id="rId7" tooltip="WinExpert" display="WinScorePlus - Datenbank" xr:uid="{8D9AA606-234F-4121-80F5-8B5627D6A2AC}"/>
  </hyperlinks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horizontalDpi="4294967293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7"/>
  </sheetPr>
  <dimension ref="A1:J111"/>
  <sheetViews>
    <sheetView showGridLines="0" zoomScale="121" zoomScaleNormal="121" workbookViewId="0"/>
  </sheetViews>
  <sheetFormatPr baseColWidth="10" defaultRowHeight="12" x14ac:dyDescent="0.2"/>
  <cols>
    <col min="1" max="1" width="4.7109375" style="2" customWidth="1"/>
    <col min="2" max="6" width="12.5703125" style="2" customWidth="1"/>
    <col min="7" max="11" width="12.42578125" style="2" customWidth="1"/>
    <col min="12" max="16384" width="11.42578125" style="2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 x14ac:dyDescent="0.3">
      <c r="A2" s="1"/>
      <c r="B2" s="19" t="s">
        <v>157</v>
      </c>
      <c r="C2" s="1"/>
      <c r="D2" s="1"/>
      <c r="E2" s="1"/>
      <c r="F2" s="1"/>
      <c r="G2" s="1"/>
      <c r="H2" s="1"/>
      <c r="I2" s="1"/>
    </row>
    <row r="3" spans="1:10" ht="15.75" x14ac:dyDescent="0.25">
      <c r="A3" s="1"/>
      <c r="B3" s="4"/>
      <c r="C3" s="1"/>
      <c r="D3" s="1"/>
      <c r="E3" s="1"/>
      <c r="F3" s="1"/>
      <c r="G3" s="1"/>
      <c r="H3" s="1"/>
      <c r="I3" s="1"/>
    </row>
    <row r="4" spans="1:10" x14ac:dyDescent="0.2">
      <c r="A4" s="1"/>
      <c r="B4" s="21" t="s">
        <v>49</v>
      </c>
      <c r="C4" s="1"/>
      <c r="D4" s="1"/>
      <c r="E4" s="1"/>
      <c r="F4" s="1"/>
      <c r="G4" s="1"/>
      <c r="H4" s="1"/>
      <c r="I4" s="1"/>
    </row>
    <row r="5" spans="1:10" x14ac:dyDescent="0.2">
      <c r="A5" s="1"/>
      <c r="B5" s="1" t="s">
        <v>158</v>
      </c>
      <c r="C5" s="1"/>
      <c r="D5" s="1"/>
      <c r="E5" s="1"/>
      <c r="F5" s="1"/>
      <c r="G5" s="1"/>
      <c r="H5" s="1"/>
      <c r="I5" s="1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</row>
    <row r="7" spans="1:10" ht="15.75" x14ac:dyDescent="0.25">
      <c r="A7" s="1"/>
      <c r="B7" s="20" t="s">
        <v>159</v>
      </c>
      <c r="C7" s="1"/>
      <c r="D7" s="1"/>
      <c r="E7" s="1"/>
      <c r="F7" s="1"/>
      <c r="G7" s="1"/>
      <c r="H7" s="1"/>
      <c r="I7" s="1"/>
    </row>
    <row r="8" spans="1:10" x14ac:dyDescent="0.2">
      <c r="A8" s="1"/>
      <c r="C8" s="1"/>
      <c r="D8" s="1"/>
      <c r="E8" s="1"/>
      <c r="F8" s="1"/>
      <c r="G8" s="1"/>
      <c r="H8" s="1"/>
      <c r="I8" s="1"/>
    </row>
    <row r="9" spans="1:10" x14ac:dyDescent="0.2">
      <c r="A9" s="1"/>
      <c r="B9" s="2" t="s">
        <v>160</v>
      </c>
      <c r="C9" s="1"/>
      <c r="D9" s="1"/>
      <c r="E9" s="1"/>
      <c r="F9" s="1"/>
      <c r="G9" s="1"/>
      <c r="H9" s="1"/>
      <c r="I9" s="1"/>
    </row>
    <row r="10" spans="1:10" x14ac:dyDescent="0.2">
      <c r="B10" s="2" t="s">
        <v>116</v>
      </c>
      <c r="C10" s="1"/>
      <c r="D10" s="1"/>
      <c r="E10" s="1"/>
      <c r="F10" s="1"/>
      <c r="G10" s="1"/>
      <c r="H10" s="1"/>
      <c r="I10" s="1"/>
      <c r="J10" s="1"/>
    </row>
    <row r="11" spans="1:10" x14ac:dyDescent="0.2">
      <c r="B11" s="2" t="s">
        <v>117</v>
      </c>
      <c r="D11" s="1"/>
      <c r="E11" s="1"/>
      <c r="F11" s="1"/>
      <c r="G11" s="1"/>
      <c r="H11" s="1"/>
      <c r="I11" s="1"/>
      <c r="J11" s="1"/>
    </row>
    <row r="12" spans="1:10" x14ac:dyDescent="0.2">
      <c r="B12" s="2" t="s">
        <v>118</v>
      </c>
      <c r="D12" s="1"/>
      <c r="E12" s="1"/>
      <c r="F12" s="1"/>
      <c r="G12" s="1"/>
      <c r="H12" s="1"/>
      <c r="I12" s="1"/>
      <c r="J12" s="1"/>
    </row>
    <row r="13" spans="1:10" x14ac:dyDescent="0.2">
      <c r="D13" s="1"/>
      <c r="E13" s="1"/>
      <c r="F13" s="1"/>
      <c r="G13" s="1"/>
      <c r="H13" s="1"/>
      <c r="I13" s="1"/>
      <c r="J13" s="1"/>
    </row>
    <row r="14" spans="1:10" x14ac:dyDescent="0.2">
      <c r="B14" s="2" t="s">
        <v>119</v>
      </c>
      <c r="E14" s="1"/>
      <c r="F14" s="1"/>
      <c r="G14" s="1"/>
      <c r="H14" s="1"/>
      <c r="I14" s="1"/>
      <c r="J14" s="1"/>
    </row>
    <row r="16" spans="1:10" x14ac:dyDescent="0.2">
      <c r="B16" s="1" t="s">
        <v>47</v>
      </c>
      <c r="C16" s="42" t="s">
        <v>52</v>
      </c>
      <c r="D16" s="42" t="s">
        <v>53</v>
      </c>
      <c r="E16" s="42" t="s">
        <v>54</v>
      </c>
      <c r="F16" s="42" t="s">
        <v>55</v>
      </c>
      <c r="G16" s="1"/>
      <c r="H16" s="1"/>
    </row>
    <row r="17" spans="2:6" x14ac:dyDescent="0.2">
      <c r="B17" s="2" t="s">
        <v>43</v>
      </c>
      <c r="C17" s="43">
        <v>5</v>
      </c>
      <c r="D17" s="43">
        <v>2</v>
      </c>
      <c r="E17" s="43">
        <f>+Tabelle2[[#This Row],[Gewichtung]]*Tabelle2[[#This Row],[Max. Note]]</f>
        <v>10</v>
      </c>
      <c r="F17" s="44">
        <f>+Tabelle2[[#This Row],[Max. Punkte]]/Tabelle2[[#Totals],[Max. Punkte]]</f>
        <v>0.1</v>
      </c>
    </row>
    <row r="18" spans="2:6" x14ac:dyDescent="0.2">
      <c r="B18" s="2" t="s">
        <v>44</v>
      </c>
      <c r="C18" s="43">
        <v>5</v>
      </c>
      <c r="D18" s="43">
        <v>4</v>
      </c>
      <c r="E18" s="43">
        <f>+Tabelle2[[#This Row],[Gewichtung]]*Tabelle2[[#This Row],[Max. Note]]</f>
        <v>20</v>
      </c>
      <c r="F18" s="44">
        <f>+Tabelle2[[#This Row],[Max. Punkte]]/Tabelle2[[#Totals],[Max. Punkte]]</f>
        <v>0.2</v>
      </c>
    </row>
    <row r="19" spans="2:6" x14ac:dyDescent="0.2">
      <c r="B19" s="2" t="s">
        <v>45</v>
      </c>
      <c r="C19" s="43">
        <v>5</v>
      </c>
      <c r="D19" s="43">
        <v>6</v>
      </c>
      <c r="E19" s="43">
        <f>+Tabelle2[[#This Row],[Gewichtung]]*Tabelle2[[#This Row],[Max. Note]]</f>
        <v>30</v>
      </c>
      <c r="F19" s="44">
        <f>+Tabelle2[[#This Row],[Max. Punkte]]/Tabelle2[[#Totals],[Max. Punkte]]</f>
        <v>0.3</v>
      </c>
    </row>
    <row r="20" spans="2:6" x14ac:dyDescent="0.2">
      <c r="B20" s="2" t="s">
        <v>46</v>
      </c>
      <c r="C20" s="43">
        <v>5</v>
      </c>
      <c r="D20" s="43">
        <v>8</v>
      </c>
      <c r="E20" s="43">
        <f>+Tabelle2[[#This Row],[Gewichtung]]*Tabelle2[[#This Row],[Max. Note]]</f>
        <v>40</v>
      </c>
      <c r="F20" s="44">
        <f>+Tabelle2[[#This Row],[Max. Punkte]]/Tabelle2[[#Totals],[Max. Punkte]]</f>
        <v>0.4</v>
      </c>
    </row>
    <row r="21" spans="2:6" x14ac:dyDescent="0.2">
      <c r="B21" s="2" t="s">
        <v>48</v>
      </c>
      <c r="C21" s="43"/>
      <c r="D21" s="43"/>
      <c r="E21" s="43">
        <f>SUBTOTAL(109,Tabelle2[Max. Punkte])</f>
        <v>100</v>
      </c>
      <c r="F21" s="45">
        <f>SUBTOTAL(109,Tabelle2[Max. in %])</f>
        <v>1</v>
      </c>
    </row>
    <row r="42" spans="2:2" x14ac:dyDescent="0.2">
      <c r="B42" s="2" t="s">
        <v>161</v>
      </c>
    </row>
    <row r="44" spans="2:2" x14ac:dyDescent="0.2">
      <c r="B44" s="2" t="s">
        <v>112</v>
      </c>
    </row>
    <row r="45" spans="2:2" x14ac:dyDescent="0.2">
      <c r="B45" s="2" t="s">
        <v>113</v>
      </c>
    </row>
    <row r="46" spans="2:2" x14ac:dyDescent="0.2">
      <c r="B46" s="2" t="s">
        <v>114</v>
      </c>
    </row>
    <row r="47" spans="2:2" x14ac:dyDescent="0.2">
      <c r="B47" s="2" t="s">
        <v>115</v>
      </c>
    </row>
    <row r="49" spans="2:4" x14ac:dyDescent="0.2">
      <c r="B49" s="2" t="s">
        <v>120</v>
      </c>
    </row>
    <row r="50" spans="2:4" x14ac:dyDescent="0.2">
      <c r="B50" s="2" t="s">
        <v>121</v>
      </c>
    </row>
    <row r="51" spans="2:4" x14ac:dyDescent="0.2">
      <c r="B51" s="2" t="s">
        <v>101</v>
      </c>
    </row>
    <row r="52" spans="2:4" x14ac:dyDescent="0.2">
      <c r="B52" s="2" t="s">
        <v>162</v>
      </c>
    </row>
    <row r="54" spans="2:4" ht="15.75" x14ac:dyDescent="0.25">
      <c r="B54" s="20" t="s">
        <v>163</v>
      </c>
    </row>
    <row r="56" spans="2:4" x14ac:dyDescent="0.2">
      <c r="B56" s="2" t="s">
        <v>122</v>
      </c>
    </row>
    <row r="57" spans="2:4" x14ac:dyDescent="0.2">
      <c r="B57" s="1" t="s">
        <v>164</v>
      </c>
    </row>
    <row r="60" spans="2:4" ht="12.75" x14ac:dyDescent="0.2">
      <c r="B60" s="17" t="s">
        <v>56</v>
      </c>
      <c r="C60" s="17" t="s">
        <v>51</v>
      </c>
      <c r="D60" s="17" t="s">
        <v>50</v>
      </c>
    </row>
    <row r="61" spans="2:4" x14ac:dyDescent="0.2">
      <c r="B61" s="18">
        <v>29</v>
      </c>
      <c r="C61" s="18" t="s">
        <v>33</v>
      </c>
      <c r="D61" s="51">
        <v>1</v>
      </c>
    </row>
    <row r="62" spans="2:4" x14ac:dyDescent="0.2">
      <c r="B62" s="18">
        <v>39</v>
      </c>
      <c r="C62" s="18" t="s">
        <v>34</v>
      </c>
      <c r="D62" s="51">
        <v>2</v>
      </c>
    </row>
    <row r="63" spans="2:4" x14ac:dyDescent="0.2">
      <c r="B63" s="18">
        <v>49</v>
      </c>
      <c r="C63" s="18" t="s">
        <v>94</v>
      </c>
      <c r="D63" s="51" t="s">
        <v>95</v>
      </c>
    </row>
    <row r="64" spans="2:4" x14ac:dyDescent="0.2">
      <c r="B64" s="18">
        <v>59</v>
      </c>
      <c r="C64" s="18" t="s">
        <v>35</v>
      </c>
      <c r="D64" s="51">
        <v>3</v>
      </c>
    </row>
    <row r="65" spans="2:4" x14ac:dyDescent="0.2">
      <c r="B65" s="18">
        <v>69</v>
      </c>
      <c r="C65" s="18" t="s">
        <v>123</v>
      </c>
      <c r="D65" s="51" t="s">
        <v>124</v>
      </c>
    </row>
    <row r="66" spans="2:4" x14ac:dyDescent="0.2">
      <c r="B66" s="18">
        <v>79</v>
      </c>
      <c r="C66" s="18" t="s">
        <v>36</v>
      </c>
      <c r="D66" s="51" t="s">
        <v>125</v>
      </c>
    </row>
    <row r="67" spans="2:4" x14ac:dyDescent="0.2">
      <c r="B67" s="18">
        <v>89</v>
      </c>
      <c r="C67" s="18" t="s">
        <v>37</v>
      </c>
      <c r="D67" s="51" t="s">
        <v>126</v>
      </c>
    </row>
    <row r="68" spans="2:4" x14ac:dyDescent="0.2">
      <c r="B68" s="18">
        <v>95</v>
      </c>
      <c r="C68" s="18" t="s">
        <v>64</v>
      </c>
      <c r="D68" s="51">
        <v>6</v>
      </c>
    </row>
    <row r="69" spans="2:4" x14ac:dyDescent="0.2">
      <c r="B69" s="18">
        <v>100</v>
      </c>
      <c r="C69" s="18" t="s">
        <v>96</v>
      </c>
      <c r="D69" s="51" t="s">
        <v>97</v>
      </c>
    </row>
    <row r="72" spans="2:4" x14ac:dyDescent="0.2">
      <c r="B72" s="2" t="s">
        <v>89</v>
      </c>
    </row>
    <row r="73" spans="2:4" x14ac:dyDescent="0.2">
      <c r="B73" s="2" t="s">
        <v>90</v>
      </c>
    </row>
    <row r="74" spans="2:4" x14ac:dyDescent="0.2">
      <c r="B74" s="2" t="s">
        <v>91</v>
      </c>
    </row>
    <row r="75" spans="2:4" x14ac:dyDescent="0.2">
      <c r="B75" s="2" t="s">
        <v>98</v>
      </c>
    </row>
    <row r="76" spans="2:4" x14ac:dyDescent="0.2">
      <c r="B76" s="2" t="s">
        <v>99</v>
      </c>
    </row>
    <row r="79" spans="2:4" ht="15.75" x14ac:dyDescent="0.25">
      <c r="B79" s="20" t="s">
        <v>165</v>
      </c>
    </row>
    <row r="81" spans="2:2" x14ac:dyDescent="0.2">
      <c r="B81" s="2" t="s">
        <v>166</v>
      </c>
    </row>
    <row r="82" spans="2:2" x14ac:dyDescent="0.2">
      <c r="B82" s="2" t="s">
        <v>102</v>
      </c>
    </row>
    <row r="83" spans="2:2" x14ac:dyDescent="0.2">
      <c r="B83" s="2" t="s">
        <v>167</v>
      </c>
    </row>
    <row r="87" spans="2:2" x14ac:dyDescent="0.2">
      <c r="B87" s="48" t="s">
        <v>68</v>
      </c>
    </row>
    <row r="89" spans="2:2" ht="18.75" x14ac:dyDescent="0.3">
      <c r="B89" s="49" t="s">
        <v>69</v>
      </c>
    </row>
    <row r="91" spans="2:2" x14ac:dyDescent="0.2">
      <c r="B91" s="2" t="s">
        <v>70</v>
      </c>
    </row>
    <row r="92" spans="2:2" x14ac:dyDescent="0.2">
      <c r="B92" s="2" t="s">
        <v>80</v>
      </c>
    </row>
    <row r="93" spans="2:2" x14ac:dyDescent="0.2">
      <c r="B93" s="2" t="s">
        <v>71</v>
      </c>
    </row>
    <row r="94" spans="2:2" x14ac:dyDescent="0.2">
      <c r="B94" s="2" t="s">
        <v>72</v>
      </c>
    </row>
    <row r="95" spans="2:2" x14ac:dyDescent="0.2">
      <c r="B95" s="2" t="s">
        <v>73</v>
      </c>
    </row>
    <row r="96" spans="2:2" x14ac:dyDescent="0.2">
      <c r="B96" s="2" t="s">
        <v>74</v>
      </c>
    </row>
    <row r="97" spans="2:2" x14ac:dyDescent="0.2">
      <c r="B97" s="2" t="s">
        <v>75</v>
      </c>
    </row>
    <row r="98" spans="2:2" x14ac:dyDescent="0.2">
      <c r="B98" s="2" t="s">
        <v>76</v>
      </c>
    </row>
    <row r="99" spans="2:2" x14ac:dyDescent="0.2">
      <c r="B99" s="2" t="s">
        <v>77</v>
      </c>
    </row>
    <row r="101" spans="2:2" x14ac:dyDescent="0.2">
      <c r="B101" s="2" t="s">
        <v>78</v>
      </c>
    </row>
    <row r="102" spans="2:2" x14ac:dyDescent="0.2">
      <c r="B102" s="2" t="s">
        <v>79</v>
      </c>
    </row>
    <row r="103" spans="2:2" x14ac:dyDescent="0.2">
      <c r="B103" s="2" t="s">
        <v>81</v>
      </c>
    </row>
    <row r="104" spans="2:2" x14ac:dyDescent="0.2">
      <c r="B104" s="2" t="s">
        <v>82</v>
      </c>
    </row>
    <row r="105" spans="2:2" x14ac:dyDescent="0.2">
      <c r="B105" s="2" t="s">
        <v>83</v>
      </c>
    </row>
    <row r="107" spans="2:2" x14ac:dyDescent="0.2">
      <c r="B107" s="2" t="s">
        <v>84</v>
      </c>
    </row>
    <row r="108" spans="2:2" x14ac:dyDescent="0.2">
      <c r="B108" s="2" t="s">
        <v>85</v>
      </c>
    </row>
    <row r="109" spans="2:2" x14ac:dyDescent="0.2">
      <c r="B109" s="2" t="s">
        <v>86</v>
      </c>
    </row>
    <row r="110" spans="2:2" x14ac:dyDescent="0.2">
      <c r="B110" s="2" t="s">
        <v>87</v>
      </c>
    </row>
    <row r="111" spans="2:2" x14ac:dyDescent="0.2">
      <c r="B111" s="2" t="s">
        <v>88</v>
      </c>
    </row>
  </sheetData>
  <sheetProtection sheet="1" objects="1" scenarios="1"/>
  <phoneticPr fontId="2" type="noConversion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horizontalDpi="4294967293" r:id="rId1"/>
  <headerFooter alignWithMargins="0"/>
  <ignoredErrors>
    <ignoredError sqref="D65:D66" numberStoredAsText="1"/>
  </ignoredErrors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WeinNotiz (Beispiel)</vt:lpstr>
      <vt:lpstr>WeinNotiz (Neu)</vt:lpstr>
      <vt:lpstr>Information</vt:lpstr>
      <vt:lpstr>WeinScore</vt:lpstr>
    </vt:vector>
  </TitlesOfParts>
  <Manager>SWISS WINETOOL</Manager>
  <Company>WEIBEL INNOVATE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WinScore - Wein Degustationsnotiz</dc:title>
  <dc:subject>Bewertung von Weinen</dc:subject>
  <dc:creator>John Weibel</dc:creator>
  <cp:keywords>Weindegustation, Weinbewertung</cp:keywords>
  <dc:description>Copyright 2008-2025 Weibel Innovate </dc:description>
  <cp:lastModifiedBy>John Seedorfer</cp:lastModifiedBy>
  <cp:lastPrinted>2024-11-19T11:15:12Z</cp:lastPrinted>
  <dcterms:created xsi:type="dcterms:W3CDTF">2007-12-29T13:18:08Z</dcterms:created>
  <dcterms:modified xsi:type="dcterms:W3CDTF">2024-11-19T11:39:06Z</dcterms:modified>
  <cp:category>Wein, Score</cp:category>
</cp:coreProperties>
</file>